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\Box\BK Protected Files\Papers Work Area\MTT Asset Management\"/>
    </mc:Choice>
  </mc:AlternateContent>
  <xr:revisionPtr revIDLastSave="0" documentId="13_ncr:1_{C5707E49-BE49-4E8A-8988-63FF58A91A9C}" xr6:coauthVersionLast="36" xr6:coauthVersionMax="36" xr10:uidLastSave="{00000000-0000-0000-0000-000000000000}"/>
  <workbookProtection workbookAlgorithmName="SHA-512" workbookHashValue="g6WGHbLKp/+fGM2rNfE+edVDIVDi9/vkY/ffLNnIFszoIzUR2EMt8YHFGi7oFyRMwaTp0kGfwEiIUOPOgJD62g==" workbookSaltValue="h/EZYyS5Fw+jvDw0IFlQIg==" workbookSpinCount="100000" lockStructure="1"/>
  <bookViews>
    <workbookView xWindow="0" yWindow="0" windowWidth="28800" windowHeight="11610" xr2:uid="{00000000-000D-0000-FFFF-FFFF00000000}"/>
  </bookViews>
  <sheets>
    <sheet name="MTT" sheetId="4" r:id="rId1"/>
    <sheet name="Analysis" sheetId="3" state="hidden" r:id="rId2"/>
    <sheet name="Report" sheetId="2" r:id="rId3"/>
    <sheet name="AnchorsItems" sheetId="5" state="hidden" r:id="rId4"/>
    <sheet name="ChangeLog" sheetId="6" state="hidden" r:id="rId5"/>
  </sheets>
  <definedNames>
    <definedName name="_xlnm.Print_Area" localSheetId="2">Report!$A$1:$U$32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5" i="3"/>
  <c r="P4" i="2" s="1"/>
  <c r="K29" i="3"/>
  <c r="K30" i="3"/>
  <c r="K31" i="3"/>
  <c r="K32" i="3"/>
  <c r="K33" i="3"/>
  <c r="K34" i="3"/>
  <c r="K35" i="3"/>
  <c r="K21" i="3"/>
  <c r="K22" i="3"/>
  <c r="K23" i="3"/>
  <c r="K24" i="3"/>
  <c r="K25" i="3"/>
  <c r="K26" i="3"/>
  <c r="K27" i="3"/>
  <c r="K28" i="3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1" i="3"/>
  <c r="B14" i="3"/>
  <c r="B13" i="3"/>
  <c r="B12" i="3"/>
  <c r="B11" i="3"/>
  <c r="O14" i="5"/>
  <c r="A32" i="2" s="1"/>
  <c r="S31" i="2"/>
  <c r="B6" i="3"/>
  <c r="B7" i="3" s="1"/>
  <c r="P3" i="2" s="1"/>
  <c r="D9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8" i="4"/>
  <c r="O30" i="2" l="1"/>
  <c r="L30" i="2"/>
  <c r="I30" i="2"/>
  <c r="F30" i="2"/>
  <c r="C14" i="3"/>
  <c r="D14" i="3" s="1"/>
  <c r="E14" i="3" s="1"/>
  <c r="C13" i="3"/>
  <c r="D13" i="3" s="1"/>
  <c r="E13" i="3" s="1"/>
  <c r="C12" i="3"/>
  <c r="D12" i="3" s="1"/>
  <c r="E12" i="3" s="1"/>
  <c r="C11" i="3"/>
  <c r="D11" i="3" s="1"/>
  <c r="E11" i="3" s="1"/>
  <c r="B10" i="3"/>
  <c r="F12" i="3" l="1"/>
  <c r="I5" i="4" s="1"/>
  <c r="F11" i="3"/>
  <c r="H5" i="4" s="1"/>
  <c r="F13" i="3"/>
  <c r="J5" i="4" s="1"/>
  <c r="F14" i="3"/>
  <c r="K5" i="4" s="1"/>
  <c r="C30" i="2"/>
  <c r="C10" i="3"/>
  <c r="D10" i="3" s="1"/>
  <c r="E10" i="3" s="1"/>
  <c r="F10" i="3" l="1"/>
  <c r="G5" i="4" s="1"/>
</calcChain>
</file>

<file path=xl/sharedStrings.xml><?xml version="1.0" encoding="utf-8"?>
<sst xmlns="http://schemas.openxmlformats.org/spreadsheetml/2006/main" count="164" uniqueCount="145">
  <si>
    <t>Relationship</t>
  </si>
  <si>
    <t>Expectancy</t>
  </si>
  <si>
    <t>Attendance</t>
  </si>
  <si>
    <t>Clarity</t>
  </si>
  <si>
    <t>Homework</t>
  </si>
  <si>
    <t>Caregiver</t>
  </si>
  <si>
    <t>C</t>
  </si>
  <si>
    <t>H</t>
  </si>
  <si>
    <t>Scale</t>
  </si>
  <si>
    <t>Item</t>
  </si>
  <si>
    <t>Number</t>
  </si>
  <si>
    <t>R</t>
  </si>
  <si>
    <t>E</t>
  </si>
  <si>
    <t>A</t>
  </si>
  <si>
    <t>ID:</t>
  </si>
  <si>
    <t>Provider Name/ID:</t>
  </si>
  <si>
    <t>Date Administered:</t>
  </si>
  <si>
    <t>Version:</t>
  </si>
  <si>
    <t xml:space="preserve">Respondent: </t>
  </si>
  <si>
    <t>Youth</t>
  </si>
  <si>
    <t>Agree</t>
  </si>
  <si>
    <t>Disagree</t>
  </si>
  <si>
    <t>Strongly Agree</t>
  </si>
  <si>
    <t>Strongly Disagree</t>
  </si>
  <si>
    <t>Response</t>
  </si>
  <si>
    <t>VersionID</t>
  </si>
  <si>
    <t>AdminDate:</t>
  </si>
  <si>
    <t>Missing</t>
  </si>
  <si>
    <t>RawSum</t>
  </si>
  <si>
    <t>R1</t>
  </si>
  <si>
    <t>R2</t>
  </si>
  <si>
    <t>R3</t>
  </si>
  <si>
    <t>R4</t>
  </si>
  <si>
    <t>R5</t>
  </si>
  <si>
    <t>R6</t>
  </si>
  <si>
    <t>R7</t>
  </si>
  <si>
    <t>E1</t>
  </si>
  <si>
    <t>E2</t>
  </si>
  <si>
    <t>E3</t>
  </si>
  <si>
    <t>E4</t>
  </si>
  <si>
    <t>E5</t>
  </si>
  <si>
    <t>E6</t>
  </si>
  <si>
    <t>E7</t>
  </si>
  <si>
    <t>A1</t>
  </si>
  <si>
    <t>A2</t>
  </si>
  <si>
    <t>A3</t>
  </si>
  <si>
    <t>A4</t>
  </si>
  <si>
    <t>A5</t>
  </si>
  <si>
    <t>A6</t>
  </si>
  <si>
    <t>A7</t>
  </si>
  <si>
    <t>C1</t>
  </si>
  <si>
    <t>C2</t>
  </si>
  <si>
    <t>C3</t>
  </si>
  <si>
    <t>C4</t>
  </si>
  <si>
    <t>C5</t>
  </si>
  <si>
    <t>C6</t>
  </si>
  <si>
    <t>C7</t>
  </si>
  <si>
    <t>H1</t>
  </si>
  <si>
    <t>H2</t>
  </si>
  <si>
    <t>H3</t>
  </si>
  <si>
    <t>H4</t>
  </si>
  <si>
    <t>H5</t>
  </si>
  <si>
    <t>H6</t>
  </si>
  <si>
    <t>H7</t>
  </si>
  <si>
    <t>Responses:</t>
  </si>
  <si>
    <t>ScaleScore</t>
  </si>
  <si>
    <t>© 2022 Bruce F. Chorpita &amp; Kimberly D. Becker – For terms of use, see User’s Guide at:</t>
  </si>
  <si>
    <t>Date</t>
  </si>
  <si>
    <t>Update Introduced</t>
  </si>
  <si>
    <t>Initial version released</t>
  </si>
  <si>
    <t>Respondent:</t>
  </si>
  <si>
    <t>Title:</t>
  </si>
  <si>
    <t>CaseID:</t>
  </si>
  <si>
    <t>Missing Item threshold:</t>
  </si>
  <si>
    <t>This is the number allowable to produce a score and remove a warning on the graph</t>
  </si>
  <si>
    <t xml:space="preserve"> (1) I like meeting with my child’s counselor.</t>
  </si>
  <si>
    <t xml:space="preserve"> (1) I like meeting with my counselor.</t>
  </si>
  <si>
    <t xml:space="preserve"> (2) I feel like I can tell my child’s counselor anything. </t>
  </si>
  <si>
    <t xml:space="preserve"> (2) I feel like I can tell my counselor anything. </t>
  </si>
  <si>
    <t xml:space="preserve"> (3) My child’s counselor is sensitive to my culture and values.</t>
  </si>
  <si>
    <t xml:space="preserve"> (3) My counselor understands my culture and values.</t>
  </si>
  <si>
    <t xml:space="preserve"> (4) I feel like I am part of a team with my child’s counselor.</t>
  </si>
  <si>
    <t xml:space="preserve"> (4) I feel like I am part of a team with my counselor.</t>
  </si>
  <si>
    <t xml:space="preserve"> (5) I feel comfortable asking my child’s counselor questions or raising concerns about counseling.</t>
  </si>
  <si>
    <t xml:space="preserve"> (5) I feel comfortable asking my counselor questions or raising concerns about counseling.</t>
  </si>
  <si>
    <t xml:space="preserve"> (6) My child’s counselor respects my opinions.</t>
  </si>
  <si>
    <t xml:space="preserve"> (6) My counselor respects my opinions.</t>
  </si>
  <si>
    <t xml:space="preserve"> (7) I help choose my child’s treatment goals.</t>
  </si>
  <si>
    <t xml:space="preserve"> (7) I help decide what we work on together.</t>
  </si>
  <si>
    <t xml:space="preserve"> (1) The effort I put into counseling will pay off for me and my child.</t>
  </si>
  <si>
    <t xml:space="preserve"> (1) The effort I put into counseling will pay off for me.</t>
  </si>
  <si>
    <t xml:space="preserve"> (2) I believe my child’s counselor knows how to help other children and families who are like mine.</t>
  </si>
  <si>
    <t xml:space="preserve"> (2) I believe my counselor knows how to help other people who are like me.</t>
  </si>
  <si>
    <t xml:space="preserve"> (3) I’ve never had a bad experience with counseling for my child in the past.</t>
  </si>
  <si>
    <t xml:space="preserve"> (3) I’ve never have a bad experience with counseling in the past.</t>
  </si>
  <si>
    <t xml:space="preserve"> (4) It’s OK if family or friends know we meet with a counselor.</t>
  </si>
  <si>
    <t xml:space="preserve"> (4) It’s OK if family or friends know I meet with a counselor.</t>
  </si>
  <si>
    <t xml:space="preserve"> (5) I believe counseling is necessary to solve my child’s problems. </t>
  </si>
  <si>
    <t xml:space="preserve"> (5) I believe counseling is necessary to solve my problems. </t>
  </si>
  <si>
    <t xml:space="preserve"> (6) I believe the work I do with my child’s counselor will help my child.</t>
  </si>
  <si>
    <t xml:space="preserve"> (6) I believe the work I do with my counselor will help me.</t>
  </si>
  <si>
    <t xml:space="preserve"> (7) I think my child’s counselor can help my child.</t>
  </si>
  <si>
    <t xml:space="preserve"> (7) I think my counselor can help me.</t>
  </si>
  <si>
    <t xml:space="preserve"> (1) If I skip an appointment with my child’s counselor, I might fall behind. </t>
  </si>
  <si>
    <t xml:space="preserve"> (1) If I skip a counseling appointment, I might fall behind.</t>
  </si>
  <si>
    <t xml:space="preserve"> (2) I am on time for appointments with my child’s counselor.  </t>
  </si>
  <si>
    <t xml:space="preserve"> (2) I am on time for appointments with my counselor. </t>
  </si>
  <si>
    <t xml:space="preserve"> (3) I show up for appointments with my child’s counselor or else cancel them at least a day ahead of time. </t>
  </si>
  <si>
    <t xml:space="preserve"> (3) I make sure I get to my appointments with my counselor.</t>
  </si>
  <si>
    <t xml:space="preserve"> (4) My child’s counseling is convenient for me.</t>
  </si>
  <si>
    <t xml:space="preserve"> (4) Counseling is convenient for me.</t>
  </si>
  <si>
    <t xml:space="preserve"> (5) I tell my child’s counselor about things that get in the way of me coming to counseling.</t>
  </si>
  <si>
    <t xml:space="preserve"> (5) I tell my counselor about things that get in the way of me coming to counseling.</t>
  </si>
  <si>
    <t xml:space="preserve"> (6) I am able to attend appointments even when there are other important things going on in my life.</t>
  </si>
  <si>
    <t xml:space="preserve"> (7) Things do not get in the way of me attending appointments with my child’s counselor.</t>
  </si>
  <si>
    <t xml:space="preserve"> (7) Things do not get in the way of me attending appointments.</t>
  </si>
  <si>
    <t xml:space="preserve"> (1) The goals of my child’s counseling are clear.</t>
  </si>
  <si>
    <t xml:space="preserve"> (1) I know what we are working on in counseling.</t>
  </si>
  <si>
    <t xml:space="preserve"> (2) What we are doing in my child’s counseling makes sense to me.</t>
  </si>
  <si>
    <t xml:space="preserve"> (2) What we are doing in counseling makes sense to me.</t>
  </si>
  <si>
    <t xml:space="preserve"> (3) There is a clear purpose to each counseling session.</t>
  </si>
  <si>
    <t xml:space="preserve"> (4) The work I do with my child’s counselor fits our goals.</t>
  </si>
  <si>
    <t xml:space="preserve"> (4) The work I do with my counselor fits with my goals.</t>
  </si>
  <si>
    <t xml:space="preserve"> (5) My child’s counselor measures if my child is getting better. </t>
  </si>
  <si>
    <t xml:space="preserve"> (5) My counselor measures if I am getting better. </t>
  </si>
  <si>
    <t xml:space="preserve"> (6) I understand my role in my child’s counseling.</t>
  </si>
  <si>
    <t xml:space="preserve"> (6) I understand what I am supposed to do in counseling.</t>
  </si>
  <si>
    <t xml:space="preserve"> (7) The counseling we receive is right for us.</t>
  </si>
  <si>
    <t xml:space="preserve"> (7) The counseling I receive is right for me.</t>
  </si>
  <si>
    <t xml:space="preserve"> (1) I actively participate during appointments with my child’s counselor.</t>
  </si>
  <si>
    <t xml:space="preserve"> (1) I actively participate during appointments with my counselor.</t>
  </si>
  <si>
    <t xml:space="preserve"> (2) I enjoy practicing new things with my child’s counselor.</t>
  </si>
  <si>
    <t xml:space="preserve"> (2) I enjoy practicing new things with my counselor.</t>
  </si>
  <si>
    <t xml:space="preserve"> (3) Counseling requires a manageable amount of work.</t>
  </si>
  <si>
    <t xml:space="preserve"> (4) When I learn something new in my child’s counseling, I try to use it right away at home.</t>
  </si>
  <si>
    <t xml:space="preserve"> (4) When I learn something new in counseling, I try to use it right away at home or at school.</t>
  </si>
  <si>
    <t xml:space="preserve"> (5) My child’s counselor shows us how to do a skill and then helps us try it out. </t>
  </si>
  <si>
    <t xml:space="preserve"> (5) My counselor shows me how to do a skill and then helps me try it out. </t>
  </si>
  <si>
    <t xml:space="preserve"> (6) If I try a new skill and it doesn’t go well, I make sure to try again.</t>
  </si>
  <si>
    <t xml:space="preserve"> (7) I follow my child’s counselor’s recommendations.</t>
  </si>
  <si>
    <t xml:space="preserve"> (7) I follow my counselor’s suggestions.</t>
  </si>
  <si>
    <t>DataLabel</t>
  </si>
  <si>
    <t>MTT Label</t>
  </si>
  <si>
    <t>Minor fixes to hide formulas, fix data labels to format correction (and hide zeroes). Locked sheets for editing etc.</t>
  </si>
  <si>
    <t>www.childfirst.ucla.edu/resources/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</si>
</sst>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1" applyNumberFormat="0" applyAlignment="0" applyProtection="0"/>
    <xf numFmtId="0" fontId="10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14" fontId="8" fillId="5" borderId="1" xfId="3" applyNumberFormat="1"/>
    <xf numFmtId="0" fontId="5" fillId="8" borderId="0" xfId="6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9" borderId="0" xfId="7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Border="1"/>
    <xf numFmtId="0" fontId="6" fillId="0" borderId="0" xfId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center"/>
    </xf>
    <xf numFmtId="0" fontId="8" fillId="5" borderId="1" xfId="3" applyAlignment="1">
      <alignment horizontal="center"/>
    </xf>
    <xf numFmtId="0" fontId="0" fillId="0" borderId="9" xfId="0" applyFill="1" applyBorder="1" applyAlignment="1">
      <alignment horizontal="center"/>
    </xf>
    <xf numFmtId="0" fontId="5" fillId="7" borderId="2" xfId="5" applyBorder="1" applyAlignment="1" applyProtection="1">
      <alignment horizontal="center" vertical="center"/>
      <protection locked="0"/>
    </xf>
    <xf numFmtId="0" fontId="0" fillId="7" borderId="2" xfId="5" applyFont="1" applyBorder="1" applyAlignment="1" applyProtection="1">
      <alignment horizontal="center" vertical="center"/>
      <protection locked="0"/>
    </xf>
    <xf numFmtId="14" fontId="5" fillId="7" borderId="2" xfId="5" applyNumberForma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14" fillId="0" borderId="8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9" xfId="0" applyFont="1" applyBorder="1" applyProtection="1">
      <protection hidden="1"/>
    </xf>
    <xf numFmtId="0" fontId="14" fillId="0" borderId="10" xfId="0" applyFont="1" applyBorder="1" applyProtection="1">
      <protection hidden="1"/>
    </xf>
    <xf numFmtId="0" fontId="14" fillId="0" borderId="11" xfId="0" applyFont="1" applyBorder="1" applyProtection="1">
      <protection hidden="1"/>
    </xf>
    <xf numFmtId="0" fontId="14" fillId="0" borderId="12" xfId="0" applyFont="1" applyBorder="1" applyProtection="1">
      <protection hidden="1"/>
    </xf>
    <xf numFmtId="0" fontId="0" fillId="2" borderId="0" xfId="0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0" xfId="0" applyFont="1" applyFill="1" applyProtection="1">
      <protection hidden="1"/>
    </xf>
    <xf numFmtId="0" fontId="5" fillId="2" borderId="0" xfId="9" applyFill="1" applyBorder="1" applyAlignment="1" applyProtection="1">
      <alignment horizontal="center"/>
      <protection hidden="1"/>
    </xf>
    <xf numFmtId="0" fontId="5" fillId="11" borderId="6" xfId="9" applyBorder="1" applyAlignment="1" applyProtection="1">
      <alignment horizontal="center"/>
      <protection hidden="1"/>
    </xf>
    <xf numFmtId="0" fontId="9" fillId="11" borderId="7" xfId="9" applyFont="1" applyBorder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5" fillId="11" borderId="8" xfId="9" applyBorder="1" applyAlignment="1" applyProtection="1">
      <alignment horizontal="center"/>
      <protection hidden="1"/>
    </xf>
    <xf numFmtId="0" fontId="9" fillId="11" borderId="9" xfId="9" applyFont="1" applyBorder="1" applyAlignment="1" applyProtection="1">
      <alignment horizontal="right"/>
      <protection hidden="1"/>
    </xf>
    <xf numFmtId="0" fontId="7" fillId="4" borderId="3" xfId="2" applyBorder="1" applyAlignment="1" applyProtection="1">
      <alignment horizontal="center" vertical="center"/>
      <protection hidden="1"/>
    </xf>
    <xf numFmtId="0" fontId="7" fillId="4" borderId="4" xfId="2" applyBorder="1" applyAlignment="1" applyProtection="1">
      <alignment horizontal="center" vertical="center"/>
      <protection hidden="1"/>
    </xf>
    <xf numFmtId="0" fontId="7" fillId="4" borderId="5" xfId="2" applyBorder="1" applyAlignment="1" applyProtection="1">
      <alignment horizontal="center" vertical="center"/>
      <protection hidden="1"/>
    </xf>
    <xf numFmtId="0" fontId="5" fillId="11" borderId="10" xfId="9" applyBorder="1" applyAlignment="1" applyProtection="1">
      <alignment horizontal="center"/>
      <protection hidden="1"/>
    </xf>
    <xf numFmtId="0" fontId="9" fillId="11" borderId="12" xfId="9" applyFont="1" applyBorder="1" applyAlignment="1" applyProtection="1">
      <alignment horizontal="right"/>
      <protection hidden="1"/>
    </xf>
    <xf numFmtId="2" fontId="7" fillId="4" borderId="3" xfId="2" applyNumberFormat="1" applyBorder="1" applyAlignment="1" applyProtection="1">
      <alignment horizontal="center" vertical="center"/>
      <protection hidden="1"/>
    </xf>
    <xf numFmtId="2" fontId="7" fillId="4" borderId="2" xfId="2" applyNumberFormat="1" applyBorder="1" applyAlignment="1" applyProtection="1">
      <alignment horizontal="center" vertical="center"/>
      <protection hidden="1"/>
    </xf>
    <xf numFmtId="0" fontId="10" fillId="6" borderId="3" xfId="4" applyBorder="1" applyAlignment="1" applyProtection="1">
      <alignment horizontal="center"/>
      <protection hidden="1"/>
    </xf>
    <xf numFmtId="0" fontId="10" fillId="6" borderId="4" xfId="4" applyBorder="1" applyAlignment="1" applyProtection="1">
      <alignment horizontal="center"/>
      <protection hidden="1"/>
    </xf>
    <xf numFmtId="0" fontId="10" fillId="6" borderId="4" xfId="4" applyBorder="1" applyAlignment="1" applyProtection="1">
      <alignment horizontal="center"/>
      <protection hidden="1"/>
    </xf>
    <xf numFmtId="0" fontId="10" fillId="6" borderId="5" xfId="4" applyBorder="1" applyAlignment="1" applyProtection="1">
      <alignment horizontal="center"/>
      <protection hidden="1"/>
    </xf>
    <xf numFmtId="0" fontId="5" fillId="10" borderId="13" xfId="8" applyBorder="1" applyAlignment="1" applyProtection="1">
      <alignment horizontal="center" vertical="center"/>
      <protection hidden="1"/>
    </xf>
    <xf numFmtId="0" fontId="5" fillId="10" borderId="2" xfId="8" applyBorder="1" applyAlignment="1" applyProtection="1">
      <alignment horizontal="center" vertical="center"/>
      <protection hidden="1"/>
    </xf>
    <xf numFmtId="0" fontId="5" fillId="11" borderId="2" xfId="9" applyBorder="1" applyAlignment="1" applyProtection="1">
      <alignment horizontal="center" vertical="center"/>
      <protection hidden="1"/>
    </xf>
    <xf numFmtId="0" fontId="0" fillId="2" borderId="0" xfId="0" applyFill="1" applyBorder="1" applyProtection="1"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4" fontId="2" fillId="2" borderId="0" xfId="0" applyNumberFormat="1" applyFont="1" applyFill="1" applyAlignment="1" applyProtection="1">
      <alignment horizontal="center" vertical="center"/>
      <protection hidden="1"/>
    </xf>
    <xf numFmtId="14" fontId="1" fillId="2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right" vertical="top"/>
      <protection hidden="1"/>
    </xf>
    <xf numFmtId="0" fontId="3" fillId="2" borderId="0" xfId="0" applyFont="1" applyFill="1" applyProtection="1">
      <protection hidden="1"/>
    </xf>
    <xf numFmtId="0" fontId="12" fillId="2" borderId="0" xfId="10" applyFill="1" applyAlignment="1" applyProtection="1">
      <alignment horizontal="left"/>
      <protection locked="0"/>
    </xf>
  </cellXfs>
  <cellStyles count="11">
    <cellStyle name="20% - Accent4" xfId="6" builtinId="42"/>
    <cellStyle name="20% - Accent5" xfId="8" builtinId="46"/>
    <cellStyle name="40% - Accent4" xfId="7" builtinId="43"/>
    <cellStyle name="60% - Accent3" xfId="5" builtinId="40"/>
    <cellStyle name="60% - Accent5" xfId="9" builtinId="48"/>
    <cellStyle name="Accent1" xfId="4" builtinId="29"/>
    <cellStyle name="Bad" xfId="1" builtinId="27"/>
    <cellStyle name="Hyperlink" xfId="10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195030838465402E-2"/>
          <c:y val="0.13239381057900351"/>
          <c:w val="0.76467444411469954"/>
          <c:h val="0.76009679410754516"/>
        </c:manualLayout>
      </c:layout>
      <c:lineChart>
        <c:grouping val="standard"/>
        <c:varyColors val="0"/>
        <c:ser>
          <c:idx val="0"/>
          <c:order val="0"/>
          <c:tx>
            <c:strRef>
              <c:f>Analysis!$B$8</c:f>
              <c:strCache>
                <c:ptCount val="1"/>
                <c:pt idx="0">
                  <c:v>Youth</c:v>
                </c:pt>
              </c:strCache>
            </c:strRef>
          </c:tx>
          <c:marker>
            <c:symbol val="diamond"/>
            <c:size val="10"/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EF-444B-9C84-4F0E9E2FB99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EF-444B-9C84-4F0E9E2FB99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D5A389-B092-4C14-A1C8-2BAA2B9866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BEF-444B-9C84-4F0E9E2FB99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EF-444B-9C84-4F0E9E2FB99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EF-444B-9C84-4F0E9E2FB99F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Analysis!$B$1:$F$1</c:f>
              <c:numCache>
                <c:formatCode>General</c:formatCode>
                <c:ptCount val="5"/>
              </c:numCache>
            </c:numRef>
          </c:cat>
          <c:val>
            <c:numRef>
              <c:f>Analysis!$D$10:$D$14</c:f>
              <c:numCache>
                <c:formatCode>General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Analysis!$E$10:$E$14</c15:f>
                <c15:dlblRangeCache>
                  <c:ptCount val="5"/>
                </c15:dlblRangeCache>
              </c15:datalabelsRange>
            </c:ext>
            <c:ext xmlns:c16="http://schemas.microsoft.com/office/drawing/2014/chart" uri="{C3380CC4-5D6E-409C-BE32-E72D297353CC}">
              <c16:uniqueId val="{00000000-5964-42E0-9B43-CD5E7467D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37416"/>
        <c:axId val="374534672"/>
      </c:lineChart>
      <c:catAx>
        <c:axId val="37453741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534672"/>
        <c:crosses val="autoZero"/>
        <c:auto val="0"/>
        <c:lblAlgn val="ctr"/>
        <c:lblOffset val="100"/>
        <c:noMultiLvlLbl val="0"/>
      </c:catAx>
      <c:valAx>
        <c:axId val="374534672"/>
        <c:scaling>
          <c:orientation val="minMax"/>
          <c:max val="21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537416"/>
        <c:crosses val="autoZero"/>
        <c:crossBetween val="between"/>
        <c:majorUnit val="7"/>
        <c:min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28898599914589"/>
          <c:y val="0.94349186942210983"/>
          <c:w val="0.29963491602801373"/>
          <c:h val="5.5159991282678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162427</xdr:colOff>
      <xdr:row>4</xdr:row>
      <xdr:rowOff>161925</xdr:rowOff>
    </xdr:from>
    <xdr:to>
      <xdr:col>18</xdr:col>
      <xdr:colOff>273326</xdr:colOff>
      <xdr:row>27</xdr:row>
      <xdr:rowOff>175161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DD7A93E0-4342-41B0-9014-92D548B4CD95}"/>
            </a:ext>
          </a:extLst>
        </xdr:cNvPr>
        <xdr:cNvGrpSpPr/>
      </xdr:nvGrpSpPr>
      <xdr:grpSpPr>
        <a:xfrm>
          <a:off x="162427" y="1139273"/>
          <a:ext cx="6968899" cy="4444431"/>
          <a:chOff x="162427" y="1114425"/>
          <a:chExt cx="7964557" cy="4394736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E65763AD-69C9-4C66-98E0-408C00495F29}"/>
              </a:ext>
            </a:extLst>
          </xdr:cNvPr>
          <xdr:cNvSpPr/>
        </xdr:nvSpPr>
        <xdr:spPr>
          <a:xfrm>
            <a:off x="162427" y="2327413"/>
            <a:ext cx="7964557" cy="1755913"/>
          </a:xfrm>
          <a:prstGeom prst="rect">
            <a:avLst/>
          </a:prstGeom>
          <a:solidFill>
            <a:srgbClr val="FFFFCC"/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B965828-B5A6-4170-AE16-DB8334FFBFC1}"/>
              </a:ext>
            </a:extLst>
          </xdr:cNvPr>
          <xdr:cNvSpPr/>
        </xdr:nvSpPr>
        <xdr:spPr>
          <a:xfrm>
            <a:off x="162427" y="1114425"/>
            <a:ext cx="7964557" cy="1287532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A316CEEF-57A0-4380-8239-A7AF459536B5}"/>
              </a:ext>
            </a:extLst>
          </xdr:cNvPr>
          <xdr:cNvSpPr/>
        </xdr:nvSpPr>
        <xdr:spPr>
          <a:xfrm>
            <a:off x="162427" y="3586371"/>
            <a:ext cx="7964557" cy="192279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0</xdr:colOff>
      <xdr:row>1</xdr:row>
      <xdr:rowOff>192985</xdr:rowOff>
    </xdr:from>
    <xdr:to>
      <xdr:col>19</xdr:col>
      <xdr:colOff>359465</xdr:colOff>
      <xdr:row>31</xdr:row>
      <xdr:rowOff>33131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475F899-2C61-481E-B446-E04A185350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325102</xdr:colOff>
      <xdr:row>6</xdr:row>
      <xdr:rowOff>74537</xdr:rowOff>
    </xdr:from>
    <xdr:to>
      <xdr:col>18</xdr:col>
      <xdr:colOff>74543</xdr:colOff>
      <xdr:row>9</xdr:row>
      <xdr:rowOff>82819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9C26380-0039-4B21-B7A9-D5FFD05F88B9}"/>
            </a:ext>
          </a:extLst>
        </xdr:cNvPr>
        <xdr:cNvSpPr/>
      </xdr:nvSpPr>
      <xdr:spPr>
        <a:xfrm>
          <a:off x="6040102" y="1482580"/>
          <a:ext cx="892441" cy="579782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On Track</a:t>
          </a:r>
        </a:p>
      </xdr:txBody>
    </xdr:sp>
    <xdr:clientData/>
  </xdr:twoCellAnchor>
  <xdr:twoCellAnchor>
    <xdr:from>
      <xdr:col>15</xdr:col>
      <xdr:colOff>325102</xdr:colOff>
      <xdr:row>13</xdr:row>
      <xdr:rowOff>11598</xdr:rowOff>
    </xdr:from>
    <xdr:to>
      <xdr:col>18</xdr:col>
      <xdr:colOff>74543</xdr:colOff>
      <xdr:row>16</xdr:row>
      <xdr:rowOff>19880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24CCA68-C424-4A11-A843-18D78FF3DDBA}"/>
            </a:ext>
          </a:extLst>
        </xdr:cNvPr>
        <xdr:cNvSpPr/>
      </xdr:nvSpPr>
      <xdr:spPr>
        <a:xfrm>
          <a:off x="6040102" y="2753141"/>
          <a:ext cx="892441" cy="579782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At Risk</a:t>
          </a:r>
        </a:p>
      </xdr:txBody>
    </xdr:sp>
    <xdr:clientData/>
  </xdr:twoCellAnchor>
  <xdr:twoCellAnchor>
    <xdr:from>
      <xdr:col>15</xdr:col>
      <xdr:colOff>325102</xdr:colOff>
      <xdr:row>20</xdr:row>
      <xdr:rowOff>180562</xdr:rowOff>
    </xdr:from>
    <xdr:to>
      <xdr:col>18</xdr:col>
      <xdr:colOff>74543</xdr:colOff>
      <xdr:row>23</xdr:row>
      <xdr:rowOff>188844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942D5B85-38E4-4DD6-8E15-00756290DBE6}"/>
            </a:ext>
          </a:extLst>
        </xdr:cNvPr>
        <xdr:cNvSpPr/>
      </xdr:nvSpPr>
      <xdr:spPr>
        <a:xfrm>
          <a:off x="6040102" y="4255605"/>
          <a:ext cx="892441" cy="579782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ysClr val="windowText" lastClr="000000"/>
              </a:solidFill>
            </a:rPr>
            <a:t>Needs</a:t>
          </a:r>
        </a:p>
        <a:p>
          <a:pPr algn="ctr"/>
          <a:r>
            <a:rPr lang="en-US" sz="1200">
              <a:solidFill>
                <a:sysClr val="windowText" lastClr="000000"/>
              </a:solidFill>
            </a:rPr>
            <a:t>Attention</a:t>
          </a:r>
        </a:p>
      </xdr:txBody>
    </xdr:sp>
    <xdr:clientData/>
  </xdr:twoCellAnchor>
  <xdr:twoCellAnchor editAs="oneCell">
    <xdr:from>
      <xdr:col>0</xdr:col>
      <xdr:colOff>198784</xdr:colOff>
      <xdr:row>0</xdr:row>
      <xdr:rowOff>93964</xdr:rowOff>
    </xdr:from>
    <xdr:to>
      <xdr:col>5</xdr:col>
      <xdr:colOff>41414</xdr:colOff>
      <xdr:row>4</xdr:row>
      <xdr:rowOff>78103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8E92D0-F763-4173-8648-504FA2B9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784" y="93964"/>
          <a:ext cx="1747630" cy="961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ldfirst.ucla.edu/resources/" TargetMode="External"/><Relationship Id="rId2" Type="http://schemas.openxmlformats.org/officeDocument/2006/relationships/hyperlink" Target="https://www.childfirst.ucla.edu/resources/" TargetMode="External"/><Relationship Id="rId1" Type="http://schemas.openxmlformats.org/officeDocument/2006/relationships/hyperlink" Target="https://www.childfirst.ucla.edu/resources/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4413-CAA9-48EE-8850-6984FDA83D23}">
  <dimension ref="A1:M44"/>
  <sheetViews>
    <sheetView tabSelected="1" workbookViewId="0">
      <selection activeCell="D2" sqref="D2"/>
    </sheetView>
  </sheetViews>
  <sheetFormatPr defaultRowHeight="15" x14ac:dyDescent="0.25"/>
  <cols>
    <col min="1" max="1" width="9.140625" style="4"/>
    <col min="2" max="2" width="6.7109375" style="3" customWidth="1"/>
    <col min="3" max="3" width="17.140625" style="3" customWidth="1"/>
    <col min="4" max="4" width="31.42578125" style="2" customWidth="1"/>
    <col min="5" max="16384" width="9.140625" style="2"/>
  </cols>
  <sheetData>
    <row r="1" spans="1:13" x14ac:dyDescent="0.25">
      <c r="A1" s="31"/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A2" s="34"/>
      <c r="B2" s="35"/>
      <c r="C2" s="36" t="s">
        <v>14</v>
      </c>
      <c r="D2" s="21"/>
      <c r="E2" s="37"/>
      <c r="F2" s="37"/>
      <c r="G2" s="37"/>
      <c r="H2" s="37"/>
      <c r="I2" s="37"/>
      <c r="J2" s="37"/>
      <c r="K2" s="37"/>
      <c r="L2" s="33"/>
      <c r="M2" s="33"/>
    </row>
    <row r="3" spans="1:13" x14ac:dyDescent="0.25">
      <c r="A3" s="34"/>
      <c r="B3" s="38"/>
      <c r="C3" s="39" t="s">
        <v>15</v>
      </c>
      <c r="D3" s="22"/>
      <c r="E3" s="37"/>
      <c r="F3" s="37"/>
      <c r="G3" s="37"/>
      <c r="H3" s="37"/>
      <c r="I3" s="37"/>
      <c r="J3" s="37"/>
      <c r="K3" s="37"/>
      <c r="L3" s="33"/>
      <c r="M3" s="33"/>
    </row>
    <row r="4" spans="1:13" x14ac:dyDescent="0.25">
      <c r="A4" s="34"/>
      <c r="B4" s="38"/>
      <c r="C4" s="39" t="s">
        <v>16</v>
      </c>
      <c r="D4" s="23"/>
      <c r="E4" s="37"/>
      <c r="F4" s="37"/>
      <c r="G4" s="40" t="s">
        <v>11</v>
      </c>
      <c r="H4" s="41" t="s">
        <v>12</v>
      </c>
      <c r="I4" s="41" t="s">
        <v>13</v>
      </c>
      <c r="J4" s="41" t="s">
        <v>6</v>
      </c>
      <c r="K4" s="42" t="s">
        <v>7</v>
      </c>
      <c r="L4" s="33"/>
      <c r="M4" s="33"/>
    </row>
    <row r="5" spans="1:13" x14ac:dyDescent="0.25">
      <c r="A5" s="34"/>
      <c r="B5" s="43"/>
      <c r="C5" s="44" t="s">
        <v>18</v>
      </c>
      <c r="D5" s="22" t="s">
        <v>19</v>
      </c>
      <c r="E5" s="37"/>
      <c r="F5" s="37"/>
      <c r="G5" s="45" t="str">
        <f>_xlfn.IFNA(Analysis!F10, "")</f>
        <v/>
      </c>
      <c r="H5" s="45" t="str">
        <f>_xlfn.IFNA(Analysis!F11, "")</f>
        <v/>
      </c>
      <c r="I5" s="45" t="str">
        <f>_xlfn.IFNA(Analysis!F12, "")</f>
        <v/>
      </c>
      <c r="J5" s="45" t="str">
        <f>_xlfn.IFNA(Analysis!F13, "")</f>
        <v/>
      </c>
      <c r="K5" s="46" t="str">
        <f>_xlfn.IFNA(Analysis!F14, "")</f>
        <v/>
      </c>
      <c r="L5" s="33"/>
      <c r="M5" s="33"/>
    </row>
    <row r="6" spans="1:13" x14ac:dyDescent="0.25">
      <c r="A6" s="31"/>
      <c r="B6" s="32"/>
      <c r="C6" s="32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A7" s="47" t="s">
        <v>10</v>
      </c>
      <c r="B7" s="48" t="s">
        <v>8</v>
      </c>
      <c r="C7" s="48" t="s">
        <v>24</v>
      </c>
      <c r="D7" s="49" t="s">
        <v>9</v>
      </c>
      <c r="E7" s="49"/>
      <c r="F7" s="49"/>
      <c r="G7" s="49"/>
      <c r="H7" s="49"/>
      <c r="I7" s="49"/>
      <c r="J7" s="49"/>
      <c r="K7" s="49"/>
      <c r="L7" s="50"/>
      <c r="M7" s="33"/>
    </row>
    <row r="8" spans="1:13" x14ac:dyDescent="0.25">
      <c r="A8" s="31">
        <v>1</v>
      </c>
      <c r="B8" s="51" t="s">
        <v>11</v>
      </c>
      <c r="C8" s="24"/>
      <c r="D8" s="25" t="str">
        <f>HLOOKUP($D$5, AnchorsItems!$B$1:$C$36, MTT!$A8+1)</f>
        <v xml:space="preserve"> (1) I like meeting with my counselor.</v>
      </c>
      <c r="E8" s="26"/>
      <c r="F8" s="26"/>
      <c r="G8" s="26"/>
      <c r="H8" s="26"/>
      <c r="I8" s="26"/>
      <c r="J8" s="26"/>
      <c r="K8" s="26"/>
      <c r="L8" s="27"/>
      <c r="M8" s="33"/>
    </row>
    <row r="9" spans="1:13" x14ac:dyDescent="0.25">
      <c r="A9" s="31">
        <v>2</v>
      </c>
      <c r="B9" s="52"/>
      <c r="C9" s="24"/>
      <c r="D9" s="25" t="str">
        <f>HLOOKUP($D$5, AnchorsItems!$B$1:$C$36, MTT!$A9+1)</f>
        <v xml:space="preserve"> (2) I feel like I can tell my counselor anything. </v>
      </c>
      <c r="E9" s="26"/>
      <c r="F9" s="26"/>
      <c r="G9" s="26"/>
      <c r="H9" s="26"/>
      <c r="I9" s="26"/>
      <c r="J9" s="26"/>
      <c r="K9" s="26"/>
      <c r="L9" s="27"/>
      <c r="M9" s="33"/>
    </row>
    <row r="10" spans="1:13" x14ac:dyDescent="0.25">
      <c r="A10" s="31">
        <v>3</v>
      </c>
      <c r="B10" s="52"/>
      <c r="C10" s="24"/>
      <c r="D10" s="25" t="str">
        <f>HLOOKUP($D$5, AnchorsItems!$B$1:$C$36, MTT!$A10+1)</f>
        <v xml:space="preserve"> (3) My counselor understands my culture and values.</v>
      </c>
      <c r="E10" s="26"/>
      <c r="F10" s="26"/>
      <c r="G10" s="26"/>
      <c r="H10" s="26"/>
      <c r="I10" s="26"/>
      <c r="J10" s="26"/>
      <c r="K10" s="26"/>
      <c r="L10" s="27"/>
      <c r="M10" s="33"/>
    </row>
    <row r="11" spans="1:13" x14ac:dyDescent="0.25">
      <c r="A11" s="31">
        <v>4</v>
      </c>
      <c r="B11" s="52"/>
      <c r="C11" s="24"/>
      <c r="D11" s="25" t="str">
        <f>HLOOKUP($D$5, AnchorsItems!$B$1:$C$36, MTT!$A11+1)</f>
        <v xml:space="preserve"> (4) I feel like I am part of a team with my counselor.</v>
      </c>
      <c r="E11" s="26"/>
      <c r="F11" s="26"/>
      <c r="G11" s="26"/>
      <c r="H11" s="26"/>
      <c r="I11" s="26"/>
      <c r="J11" s="26"/>
      <c r="K11" s="26"/>
      <c r="L11" s="27"/>
      <c r="M11" s="33"/>
    </row>
    <row r="12" spans="1:13" x14ac:dyDescent="0.25">
      <c r="A12" s="31">
        <v>5</v>
      </c>
      <c r="B12" s="52"/>
      <c r="C12" s="24"/>
      <c r="D12" s="25" t="str">
        <f>HLOOKUP($D$5, AnchorsItems!$B$1:$C$36, MTT!$A12+1)</f>
        <v xml:space="preserve"> (5) I feel comfortable asking my counselor questions or raising concerns about counseling.</v>
      </c>
      <c r="E12" s="26"/>
      <c r="F12" s="26"/>
      <c r="G12" s="26"/>
      <c r="H12" s="26"/>
      <c r="I12" s="26"/>
      <c r="J12" s="26"/>
      <c r="K12" s="26"/>
      <c r="L12" s="27"/>
      <c r="M12" s="33"/>
    </row>
    <row r="13" spans="1:13" x14ac:dyDescent="0.25">
      <c r="A13" s="31">
        <v>6</v>
      </c>
      <c r="B13" s="52"/>
      <c r="C13" s="24"/>
      <c r="D13" s="25" t="str">
        <f>HLOOKUP($D$5, AnchorsItems!$B$1:$C$36, MTT!$A13+1)</f>
        <v xml:space="preserve"> (6) My counselor respects my opinions.</v>
      </c>
      <c r="E13" s="26"/>
      <c r="F13" s="26"/>
      <c r="G13" s="26"/>
      <c r="H13" s="26"/>
      <c r="I13" s="26"/>
      <c r="J13" s="26"/>
      <c r="K13" s="26"/>
      <c r="L13" s="27"/>
      <c r="M13" s="33"/>
    </row>
    <row r="14" spans="1:13" x14ac:dyDescent="0.25">
      <c r="A14" s="31">
        <v>7</v>
      </c>
      <c r="B14" s="52"/>
      <c r="C14" s="24"/>
      <c r="D14" s="25" t="str">
        <f>HLOOKUP($D$5, AnchorsItems!$B$1:$C$36, MTT!$A14+1)</f>
        <v xml:space="preserve"> (7) I help decide what we work on together.</v>
      </c>
      <c r="E14" s="26"/>
      <c r="F14" s="26"/>
      <c r="G14" s="26"/>
      <c r="H14" s="26"/>
      <c r="I14" s="26"/>
      <c r="J14" s="26"/>
      <c r="K14" s="26"/>
      <c r="L14" s="27"/>
      <c r="M14" s="33"/>
    </row>
    <row r="15" spans="1:13" x14ac:dyDescent="0.25">
      <c r="A15" s="31">
        <v>8</v>
      </c>
      <c r="B15" s="53" t="s">
        <v>12</v>
      </c>
      <c r="C15" s="24"/>
      <c r="D15" s="25" t="str">
        <f>HLOOKUP($D$5, AnchorsItems!$B$1:$C$36, MTT!$A15+1)</f>
        <v xml:space="preserve"> (1) The effort I put into counseling will pay off for me.</v>
      </c>
      <c r="E15" s="26"/>
      <c r="F15" s="26"/>
      <c r="G15" s="26"/>
      <c r="H15" s="26"/>
      <c r="I15" s="26"/>
      <c r="J15" s="26"/>
      <c r="K15" s="26"/>
      <c r="L15" s="27"/>
      <c r="M15" s="33"/>
    </row>
    <row r="16" spans="1:13" x14ac:dyDescent="0.25">
      <c r="A16" s="31">
        <v>9</v>
      </c>
      <c r="B16" s="53"/>
      <c r="C16" s="24"/>
      <c r="D16" s="25" t="str">
        <f>HLOOKUP($D$5, AnchorsItems!$B$1:$C$36, MTT!$A16+1)</f>
        <v xml:space="preserve"> (2) I believe my counselor knows how to help other people who are like me.</v>
      </c>
      <c r="E16" s="26"/>
      <c r="F16" s="26"/>
      <c r="G16" s="26"/>
      <c r="H16" s="26"/>
      <c r="I16" s="26"/>
      <c r="J16" s="26"/>
      <c r="K16" s="26"/>
      <c r="L16" s="27"/>
      <c r="M16" s="33"/>
    </row>
    <row r="17" spans="1:13" x14ac:dyDescent="0.25">
      <c r="A17" s="31">
        <v>10</v>
      </c>
      <c r="B17" s="53"/>
      <c r="C17" s="24"/>
      <c r="D17" s="25" t="str">
        <f>HLOOKUP($D$5, AnchorsItems!$B$1:$C$36, MTT!$A17+1)</f>
        <v xml:space="preserve"> (3) I’ve never have a bad experience with counseling in the past.</v>
      </c>
      <c r="E17" s="26"/>
      <c r="F17" s="26"/>
      <c r="G17" s="26"/>
      <c r="H17" s="26"/>
      <c r="I17" s="26"/>
      <c r="J17" s="26"/>
      <c r="K17" s="26"/>
      <c r="L17" s="27"/>
      <c r="M17" s="33"/>
    </row>
    <row r="18" spans="1:13" x14ac:dyDescent="0.25">
      <c r="A18" s="31">
        <v>11</v>
      </c>
      <c r="B18" s="53"/>
      <c r="C18" s="24"/>
      <c r="D18" s="25" t="str">
        <f>HLOOKUP($D$5, AnchorsItems!$B$1:$C$36, MTT!$A18+1)</f>
        <v xml:space="preserve"> (4) It’s OK if family or friends know I meet with a counselor.</v>
      </c>
      <c r="E18" s="26"/>
      <c r="F18" s="26"/>
      <c r="G18" s="26"/>
      <c r="H18" s="26"/>
      <c r="I18" s="26"/>
      <c r="J18" s="26"/>
      <c r="K18" s="26"/>
      <c r="L18" s="27"/>
      <c r="M18" s="33"/>
    </row>
    <row r="19" spans="1:13" x14ac:dyDescent="0.25">
      <c r="A19" s="31">
        <v>12</v>
      </c>
      <c r="B19" s="53"/>
      <c r="C19" s="24"/>
      <c r="D19" s="25" t="str">
        <f>HLOOKUP($D$5, AnchorsItems!$B$1:$C$36, MTT!$A19+1)</f>
        <v xml:space="preserve"> (5) I believe counseling is necessary to solve my problems. </v>
      </c>
      <c r="E19" s="26"/>
      <c r="F19" s="26"/>
      <c r="G19" s="26"/>
      <c r="H19" s="26"/>
      <c r="I19" s="26"/>
      <c r="J19" s="26"/>
      <c r="K19" s="26"/>
      <c r="L19" s="27"/>
      <c r="M19" s="33"/>
    </row>
    <row r="20" spans="1:13" x14ac:dyDescent="0.25">
      <c r="A20" s="31">
        <v>13</v>
      </c>
      <c r="B20" s="53"/>
      <c r="C20" s="24"/>
      <c r="D20" s="25" t="str">
        <f>HLOOKUP($D$5, AnchorsItems!$B$1:$C$36, MTT!$A20+1)</f>
        <v xml:space="preserve"> (6) I believe the work I do with my counselor will help me.</v>
      </c>
      <c r="E20" s="26"/>
      <c r="F20" s="26"/>
      <c r="G20" s="26"/>
      <c r="H20" s="26"/>
      <c r="I20" s="26"/>
      <c r="J20" s="26"/>
      <c r="K20" s="26"/>
      <c r="L20" s="27"/>
      <c r="M20" s="33"/>
    </row>
    <row r="21" spans="1:13" x14ac:dyDescent="0.25">
      <c r="A21" s="31">
        <v>14</v>
      </c>
      <c r="B21" s="53"/>
      <c r="C21" s="24"/>
      <c r="D21" s="25" t="str">
        <f>HLOOKUP($D$5, AnchorsItems!$B$1:$C$36, MTT!$A21+1)</f>
        <v xml:space="preserve"> (7) I think my counselor can help me.</v>
      </c>
      <c r="E21" s="26"/>
      <c r="F21" s="26"/>
      <c r="G21" s="26"/>
      <c r="H21" s="26"/>
      <c r="I21" s="26"/>
      <c r="J21" s="26"/>
      <c r="K21" s="26"/>
      <c r="L21" s="27"/>
      <c r="M21" s="33"/>
    </row>
    <row r="22" spans="1:13" x14ac:dyDescent="0.25">
      <c r="A22" s="31">
        <v>15</v>
      </c>
      <c r="B22" s="52" t="s">
        <v>13</v>
      </c>
      <c r="C22" s="24"/>
      <c r="D22" s="25" t="str">
        <f>HLOOKUP($D$5, AnchorsItems!$B$1:$C$36, MTT!$A22+1)</f>
        <v xml:space="preserve"> (1) If I skip a counseling appointment, I might fall behind.</v>
      </c>
      <c r="E22" s="26"/>
      <c r="F22" s="26"/>
      <c r="G22" s="26"/>
      <c r="H22" s="26"/>
      <c r="I22" s="26"/>
      <c r="J22" s="26"/>
      <c r="K22" s="26"/>
      <c r="L22" s="27"/>
      <c r="M22" s="33"/>
    </row>
    <row r="23" spans="1:13" x14ac:dyDescent="0.25">
      <c r="A23" s="31">
        <v>16</v>
      </c>
      <c r="B23" s="52"/>
      <c r="C23" s="24"/>
      <c r="D23" s="25" t="str">
        <f>HLOOKUP($D$5, AnchorsItems!$B$1:$C$36, MTT!$A23+1)</f>
        <v xml:space="preserve"> (2) I am on time for appointments with my counselor. </v>
      </c>
      <c r="E23" s="26"/>
      <c r="F23" s="26"/>
      <c r="G23" s="26"/>
      <c r="H23" s="26"/>
      <c r="I23" s="26"/>
      <c r="J23" s="26"/>
      <c r="K23" s="26"/>
      <c r="L23" s="27"/>
      <c r="M23" s="33"/>
    </row>
    <row r="24" spans="1:13" x14ac:dyDescent="0.25">
      <c r="A24" s="31">
        <v>17</v>
      </c>
      <c r="B24" s="52"/>
      <c r="C24" s="24"/>
      <c r="D24" s="25" t="str">
        <f>HLOOKUP($D$5, AnchorsItems!$B$1:$C$36, MTT!$A24+1)</f>
        <v xml:space="preserve"> (3) I make sure I get to my appointments with my counselor.</v>
      </c>
      <c r="E24" s="26"/>
      <c r="F24" s="26"/>
      <c r="G24" s="26"/>
      <c r="H24" s="26"/>
      <c r="I24" s="26"/>
      <c r="J24" s="26"/>
      <c r="K24" s="26"/>
      <c r="L24" s="27"/>
      <c r="M24" s="33"/>
    </row>
    <row r="25" spans="1:13" x14ac:dyDescent="0.25">
      <c r="A25" s="31">
        <v>18</v>
      </c>
      <c r="B25" s="52"/>
      <c r="C25" s="24"/>
      <c r="D25" s="25" t="str">
        <f>HLOOKUP($D$5, AnchorsItems!$B$1:$C$36, MTT!$A25+1)</f>
        <v xml:space="preserve"> (4) Counseling is convenient for me.</v>
      </c>
      <c r="E25" s="26"/>
      <c r="F25" s="26"/>
      <c r="G25" s="26"/>
      <c r="H25" s="26"/>
      <c r="I25" s="26"/>
      <c r="J25" s="26"/>
      <c r="K25" s="26"/>
      <c r="L25" s="27"/>
      <c r="M25" s="33"/>
    </row>
    <row r="26" spans="1:13" x14ac:dyDescent="0.25">
      <c r="A26" s="31">
        <v>19</v>
      </c>
      <c r="B26" s="52"/>
      <c r="C26" s="24"/>
      <c r="D26" s="25" t="str">
        <f>HLOOKUP($D$5, AnchorsItems!$B$1:$C$36, MTT!$A26+1)</f>
        <v xml:space="preserve"> (5) I tell my counselor about things that get in the way of me coming to counseling.</v>
      </c>
      <c r="E26" s="26"/>
      <c r="F26" s="26"/>
      <c r="G26" s="26"/>
      <c r="H26" s="26"/>
      <c r="I26" s="26"/>
      <c r="J26" s="26"/>
      <c r="K26" s="26"/>
      <c r="L26" s="27"/>
      <c r="M26" s="33"/>
    </row>
    <row r="27" spans="1:13" x14ac:dyDescent="0.25">
      <c r="A27" s="31">
        <v>20</v>
      </c>
      <c r="B27" s="52"/>
      <c r="C27" s="24"/>
      <c r="D27" s="25" t="str">
        <f>HLOOKUP($D$5, AnchorsItems!$B$1:$C$36, MTT!$A27+1)</f>
        <v xml:space="preserve"> (6) I am able to attend appointments even when there are other important things going on in my life.</v>
      </c>
      <c r="E27" s="26"/>
      <c r="F27" s="26"/>
      <c r="G27" s="26"/>
      <c r="H27" s="26"/>
      <c r="I27" s="26"/>
      <c r="J27" s="26"/>
      <c r="K27" s="26"/>
      <c r="L27" s="27"/>
      <c r="M27" s="33"/>
    </row>
    <row r="28" spans="1:13" x14ac:dyDescent="0.25">
      <c r="A28" s="31">
        <v>21</v>
      </c>
      <c r="B28" s="52"/>
      <c r="C28" s="24"/>
      <c r="D28" s="25" t="str">
        <f>HLOOKUP($D$5, AnchorsItems!$B$1:$C$36, MTT!$A28+1)</f>
        <v xml:space="preserve"> (7) Things do not get in the way of me attending appointments.</v>
      </c>
      <c r="E28" s="26"/>
      <c r="F28" s="26"/>
      <c r="G28" s="26"/>
      <c r="H28" s="26"/>
      <c r="I28" s="26"/>
      <c r="J28" s="26"/>
      <c r="K28" s="26"/>
      <c r="L28" s="27"/>
      <c r="M28" s="33"/>
    </row>
    <row r="29" spans="1:13" x14ac:dyDescent="0.25">
      <c r="A29" s="31">
        <v>22</v>
      </c>
      <c r="B29" s="53" t="s">
        <v>6</v>
      </c>
      <c r="C29" s="24"/>
      <c r="D29" s="25" t="str">
        <f>HLOOKUP($D$5, AnchorsItems!$B$1:$C$36, MTT!$A29+1)</f>
        <v xml:space="preserve"> (1) I know what we are working on in counseling.</v>
      </c>
      <c r="E29" s="26"/>
      <c r="F29" s="26"/>
      <c r="G29" s="26"/>
      <c r="H29" s="26"/>
      <c r="I29" s="26"/>
      <c r="J29" s="26"/>
      <c r="K29" s="26"/>
      <c r="L29" s="27"/>
      <c r="M29" s="33"/>
    </row>
    <row r="30" spans="1:13" x14ac:dyDescent="0.25">
      <c r="A30" s="31">
        <v>23</v>
      </c>
      <c r="B30" s="53"/>
      <c r="C30" s="24"/>
      <c r="D30" s="25" t="str">
        <f>HLOOKUP($D$5, AnchorsItems!$B$1:$C$36, MTT!$A30+1)</f>
        <v xml:space="preserve"> (2) What we are doing in counseling makes sense to me.</v>
      </c>
      <c r="E30" s="26"/>
      <c r="F30" s="26"/>
      <c r="G30" s="26"/>
      <c r="H30" s="26"/>
      <c r="I30" s="26"/>
      <c r="J30" s="26"/>
      <c r="K30" s="26"/>
      <c r="L30" s="27"/>
      <c r="M30" s="33"/>
    </row>
    <row r="31" spans="1:13" x14ac:dyDescent="0.25">
      <c r="A31" s="31">
        <v>24</v>
      </c>
      <c r="B31" s="53"/>
      <c r="C31" s="24"/>
      <c r="D31" s="25" t="str">
        <f>HLOOKUP($D$5, AnchorsItems!$B$1:$C$36, MTT!$A31+1)</f>
        <v xml:space="preserve"> (3) There is a clear purpose to each counseling session.</v>
      </c>
      <c r="E31" s="26"/>
      <c r="F31" s="26"/>
      <c r="G31" s="26"/>
      <c r="H31" s="26"/>
      <c r="I31" s="26"/>
      <c r="J31" s="26"/>
      <c r="K31" s="26"/>
      <c r="L31" s="27"/>
      <c r="M31" s="33"/>
    </row>
    <row r="32" spans="1:13" x14ac:dyDescent="0.25">
      <c r="A32" s="31">
        <v>25</v>
      </c>
      <c r="B32" s="53"/>
      <c r="C32" s="24"/>
      <c r="D32" s="25" t="str">
        <f>HLOOKUP($D$5, AnchorsItems!$B$1:$C$36, MTT!$A32+1)</f>
        <v xml:space="preserve"> (4) The work I do with my counselor fits with my goals.</v>
      </c>
      <c r="E32" s="26"/>
      <c r="F32" s="26"/>
      <c r="G32" s="26"/>
      <c r="H32" s="26"/>
      <c r="I32" s="26"/>
      <c r="J32" s="26"/>
      <c r="K32" s="26"/>
      <c r="L32" s="27"/>
      <c r="M32" s="33"/>
    </row>
    <row r="33" spans="1:13" x14ac:dyDescent="0.25">
      <c r="A33" s="31">
        <v>26</v>
      </c>
      <c r="B33" s="53"/>
      <c r="C33" s="24"/>
      <c r="D33" s="25" t="str">
        <f>HLOOKUP($D$5, AnchorsItems!$B$1:$C$36, MTT!$A33+1)</f>
        <v xml:space="preserve"> (5) My counselor measures if I am getting better. </v>
      </c>
      <c r="E33" s="26"/>
      <c r="F33" s="26"/>
      <c r="G33" s="26"/>
      <c r="H33" s="26"/>
      <c r="I33" s="26"/>
      <c r="J33" s="26"/>
      <c r="K33" s="26"/>
      <c r="L33" s="27"/>
      <c r="M33" s="33"/>
    </row>
    <row r="34" spans="1:13" x14ac:dyDescent="0.25">
      <c r="A34" s="31">
        <v>27</v>
      </c>
      <c r="B34" s="53"/>
      <c r="C34" s="24"/>
      <c r="D34" s="25" t="str">
        <f>HLOOKUP($D$5, AnchorsItems!$B$1:$C$36, MTT!$A34+1)</f>
        <v xml:space="preserve"> (6) I understand what I am supposed to do in counseling.</v>
      </c>
      <c r="E34" s="26"/>
      <c r="F34" s="26"/>
      <c r="G34" s="26"/>
      <c r="H34" s="26"/>
      <c r="I34" s="26"/>
      <c r="J34" s="26"/>
      <c r="K34" s="26"/>
      <c r="L34" s="27"/>
      <c r="M34" s="33"/>
    </row>
    <row r="35" spans="1:13" x14ac:dyDescent="0.25">
      <c r="A35" s="31">
        <v>28</v>
      </c>
      <c r="B35" s="53"/>
      <c r="C35" s="24"/>
      <c r="D35" s="25" t="str">
        <f>HLOOKUP($D$5, AnchorsItems!$B$1:$C$36, MTT!$A35+1)</f>
        <v xml:space="preserve"> (7) The counseling I receive is right for me.</v>
      </c>
      <c r="E35" s="26"/>
      <c r="F35" s="26"/>
      <c r="G35" s="26"/>
      <c r="H35" s="26"/>
      <c r="I35" s="26"/>
      <c r="J35" s="26"/>
      <c r="K35" s="26"/>
      <c r="L35" s="27"/>
      <c r="M35" s="33"/>
    </row>
    <row r="36" spans="1:13" x14ac:dyDescent="0.25">
      <c r="A36" s="31">
        <v>29</v>
      </c>
      <c r="B36" s="52" t="s">
        <v>7</v>
      </c>
      <c r="C36" s="24"/>
      <c r="D36" s="25" t="str">
        <f>HLOOKUP($D$5, AnchorsItems!$B$1:$C$36, MTT!$A36+1)</f>
        <v xml:space="preserve"> (1) I actively participate during appointments with my counselor.</v>
      </c>
      <c r="E36" s="26"/>
      <c r="F36" s="26"/>
      <c r="G36" s="26"/>
      <c r="H36" s="26"/>
      <c r="I36" s="26"/>
      <c r="J36" s="26"/>
      <c r="K36" s="26"/>
      <c r="L36" s="27"/>
      <c r="M36" s="33"/>
    </row>
    <row r="37" spans="1:13" x14ac:dyDescent="0.25">
      <c r="A37" s="31">
        <v>30</v>
      </c>
      <c r="B37" s="52"/>
      <c r="C37" s="24"/>
      <c r="D37" s="25" t="str">
        <f>HLOOKUP($D$5, AnchorsItems!$B$1:$C$36, MTT!$A37+1)</f>
        <v xml:space="preserve"> (2) I enjoy practicing new things with my counselor.</v>
      </c>
      <c r="E37" s="26"/>
      <c r="F37" s="26"/>
      <c r="G37" s="26"/>
      <c r="H37" s="26"/>
      <c r="I37" s="26"/>
      <c r="J37" s="26"/>
      <c r="K37" s="26"/>
      <c r="L37" s="27"/>
      <c r="M37" s="33"/>
    </row>
    <row r="38" spans="1:13" x14ac:dyDescent="0.25">
      <c r="A38" s="31">
        <v>31</v>
      </c>
      <c r="B38" s="52"/>
      <c r="C38" s="24"/>
      <c r="D38" s="25" t="str">
        <f>HLOOKUP($D$5, AnchorsItems!$B$1:$C$36, MTT!$A38+1)</f>
        <v xml:space="preserve"> (3) Counseling requires a manageable amount of work.</v>
      </c>
      <c r="E38" s="26"/>
      <c r="F38" s="26"/>
      <c r="G38" s="26"/>
      <c r="H38" s="26"/>
      <c r="I38" s="26"/>
      <c r="J38" s="26"/>
      <c r="K38" s="26"/>
      <c r="L38" s="27"/>
      <c r="M38" s="33"/>
    </row>
    <row r="39" spans="1:13" x14ac:dyDescent="0.25">
      <c r="A39" s="31">
        <v>32</v>
      </c>
      <c r="B39" s="52"/>
      <c r="C39" s="24"/>
      <c r="D39" s="25" t="str">
        <f>HLOOKUP($D$5, AnchorsItems!$B$1:$C$36, MTT!$A39+1)</f>
        <v xml:space="preserve"> (4) When I learn something new in counseling, I try to use it right away at home or at school.</v>
      </c>
      <c r="E39" s="26"/>
      <c r="F39" s="26"/>
      <c r="G39" s="26"/>
      <c r="H39" s="26"/>
      <c r="I39" s="26"/>
      <c r="J39" s="26"/>
      <c r="K39" s="26"/>
      <c r="L39" s="27"/>
      <c r="M39" s="33"/>
    </row>
    <row r="40" spans="1:13" x14ac:dyDescent="0.25">
      <c r="A40" s="31">
        <v>33</v>
      </c>
      <c r="B40" s="52"/>
      <c r="C40" s="24"/>
      <c r="D40" s="25" t="str">
        <f>HLOOKUP($D$5, AnchorsItems!$B$1:$C$36, MTT!$A40+1)</f>
        <v xml:space="preserve"> (5) My counselor shows me how to do a skill and then helps me try it out. </v>
      </c>
      <c r="E40" s="26"/>
      <c r="F40" s="26"/>
      <c r="G40" s="26"/>
      <c r="H40" s="26"/>
      <c r="I40" s="26"/>
      <c r="J40" s="26"/>
      <c r="K40" s="26"/>
      <c r="L40" s="27"/>
      <c r="M40" s="33"/>
    </row>
    <row r="41" spans="1:13" x14ac:dyDescent="0.25">
      <c r="A41" s="31">
        <v>34</v>
      </c>
      <c r="B41" s="52"/>
      <c r="C41" s="24"/>
      <c r="D41" s="25" t="str">
        <f>HLOOKUP($D$5, AnchorsItems!$B$1:$C$36, MTT!$A41+1)</f>
        <v xml:space="preserve"> (6) If I try a new skill and it doesn’t go well, I make sure to try again.</v>
      </c>
      <c r="E41" s="26"/>
      <c r="F41" s="26"/>
      <c r="G41" s="26"/>
      <c r="H41" s="26"/>
      <c r="I41" s="26"/>
      <c r="J41" s="26"/>
      <c r="K41" s="26"/>
      <c r="L41" s="27"/>
      <c r="M41" s="33"/>
    </row>
    <row r="42" spans="1:13" x14ac:dyDescent="0.25">
      <c r="A42" s="31">
        <v>35</v>
      </c>
      <c r="B42" s="52"/>
      <c r="C42" s="24"/>
      <c r="D42" s="28" t="str">
        <f>HLOOKUP($D$5, AnchorsItems!$B$1:$C$36, MTT!$A42+1)</f>
        <v xml:space="preserve"> (7) I follow my counselor’s suggestions.</v>
      </c>
      <c r="E42" s="29"/>
      <c r="F42" s="29"/>
      <c r="G42" s="29"/>
      <c r="H42" s="29"/>
      <c r="I42" s="29"/>
      <c r="J42" s="29"/>
      <c r="K42" s="29"/>
      <c r="L42" s="30"/>
      <c r="M42" s="33"/>
    </row>
    <row r="43" spans="1:13" x14ac:dyDescent="0.25">
      <c r="A43" s="31"/>
      <c r="B43" s="37" t="s">
        <v>66</v>
      </c>
      <c r="C43" s="32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3" x14ac:dyDescent="0.25">
      <c r="A44" s="12"/>
      <c r="B44" s="68" t="s">
        <v>144</v>
      </c>
      <c r="C44" s="68"/>
      <c r="D44" s="68"/>
      <c r="E44" s="13"/>
      <c r="F44" s="13"/>
      <c r="G44" s="13"/>
      <c r="H44" s="13"/>
      <c r="I44" s="13"/>
      <c r="J44" s="13"/>
      <c r="K44" s="13"/>
      <c r="L44" s="13"/>
      <c r="M44" s="13"/>
    </row>
  </sheetData>
  <sheetProtection algorithmName="SHA-512" hashValue="4bR9tJg+Z3XMT9P+HYIhHQVvSSd3/Svy+y4o4uQCkGj420zyttp9Q02n/vrYn6SvzfZrBIx9XiQ9BMxcD6p6vg==" saltValue="5sm31nTVnxQF/59HP5EE0Q==" spinCount="100000" sheet="1" objects="1" scenarios="1" selectLockedCells="1"/>
  <mergeCells count="42">
    <mergeCell ref="D41:L41"/>
    <mergeCell ref="D42:L42"/>
    <mergeCell ref="B44:D44"/>
    <mergeCell ref="D35:L35"/>
    <mergeCell ref="D36:L36"/>
    <mergeCell ref="D37:L37"/>
    <mergeCell ref="D38:L38"/>
    <mergeCell ref="D39:L39"/>
    <mergeCell ref="D40:L40"/>
    <mergeCell ref="D34:L34"/>
    <mergeCell ref="D23:L23"/>
    <mergeCell ref="D24:L24"/>
    <mergeCell ref="D25:L25"/>
    <mergeCell ref="D26:L26"/>
    <mergeCell ref="D27:L27"/>
    <mergeCell ref="D28:L28"/>
    <mergeCell ref="D29:L29"/>
    <mergeCell ref="D30:L30"/>
    <mergeCell ref="D31:L31"/>
    <mergeCell ref="D32:L32"/>
    <mergeCell ref="D33:L33"/>
    <mergeCell ref="D17:L17"/>
    <mergeCell ref="D18:L18"/>
    <mergeCell ref="D19:L19"/>
    <mergeCell ref="D20:L20"/>
    <mergeCell ref="D21:L21"/>
    <mergeCell ref="D7:L7"/>
    <mergeCell ref="D8:L8"/>
    <mergeCell ref="D9:L9"/>
    <mergeCell ref="D10:L10"/>
    <mergeCell ref="B36:B42"/>
    <mergeCell ref="B29:B35"/>
    <mergeCell ref="B22:B28"/>
    <mergeCell ref="B15:B21"/>
    <mergeCell ref="B8:B14"/>
    <mergeCell ref="D22:L22"/>
    <mergeCell ref="D11:L11"/>
    <mergeCell ref="D12:L12"/>
    <mergeCell ref="D13:L13"/>
    <mergeCell ref="D14:L14"/>
    <mergeCell ref="D15:L15"/>
    <mergeCell ref="D16:L16"/>
  </mergeCells>
  <dataValidations count="2">
    <dataValidation type="date" operator="greaterThan" allowBlank="1" showInputMessage="1" showErrorMessage="1" errorTitle="Date Error" error="The format or year could be incorrect. Please try again." promptTitle="Date" prompt="Please enter a date." sqref="D4" xr:uid="{6F21644F-71EC-4254-B5A0-1C97187CF975}">
      <formula1>44743</formula1>
    </dataValidation>
    <dataValidation allowBlank="1" showInputMessage="1" showErrorMessage="1" promptTitle="Client ID" prompt="Please enter an identifier (name or ID)." sqref="D2" xr:uid="{E1B15E12-8983-48FA-90AB-04D2EAECEA78}"/>
  </dataValidations>
  <hyperlinks>
    <hyperlink ref="B43" r:id="rId1" display="https://www.childfirst.ucla.edu/resources/" xr:uid="{7E81E1F3-8899-4F02-8EAF-368526C7B5FF}"/>
    <hyperlink ref="B44:D44" r:id="rId2" display="http:// www.childfirst.ucla.edu/resources/" xr:uid="{3F155C81-1153-4D5B-8F62-B02507B6243C}"/>
    <hyperlink ref="B44" r:id="rId3" xr:uid="{B0E28F0D-F454-499F-B8E9-553539F16601}"/>
  </hyperlinks>
  <pageMargins left="0.7" right="0.7" top="0.75" bottom="0.75" header="0.3" footer="0.3"/>
  <pageSetup orientation="portrait" horizontalDpi="0" verticalDpi="0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espondent" prompt="Please indicate who completed the measure." xr:uid="{3FBC1934-2D3B-41AA-BFB5-C7A09CD1B237}">
          <x14:formula1>
            <xm:f>AnchorsItems!$B$1:$C$1</xm:f>
          </x14:formula1>
          <xm:sqref>D5</xm:sqref>
        </x14:dataValidation>
        <x14:dataValidation type="list" allowBlank="1" showInputMessage="1" showErrorMessage="1" xr:uid="{C0A18979-44EC-405B-9CBC-A1682A3FC2BC}">
          <x14:formula1>
            <xm:f>AnchorsItems!$N$1:$N$4</xm:f>
          </x14:formula1>
          <xm:sqref>C8:C42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workbookViewId="0">
      <selection activeCell="B30" sqref="B30"/>
    </sheetView>
  </sheetViews>
  <sheetFormatPr defaultRowHeight="15" x14ac:dyDescent="0.25"/>
  <cols>
    <col min="1" max="1" width="23.140625" customWidth="1"/>
    <col min="2" max="2" width="10.7109375" bestFit="1" customWidth="1"/>
    <col min="4" max="4" width="10.42578125" customWidth="1"/>
    <col min="10" max="11" width="9.140625" style="7"/>
  </cols>
  <sheetData>
    <row r="1" spans="1:11" x14ac:dyDescent="0.25">
      <c r="A1" s="15"/>
      <c r="B1" s="10"/>
      <c r="C1" s="10"/>
      <c r="D1" s="10"/>
      <c r="E1" s="10"/>
      <c r="F1" s="10"/>
      <c r="G1" s="14"/>
      <c r="I1" s="9" t="s">
        <v>64</v>
      </c>
      <c r="J1" s="6" t="s">
        <v>29</v>
      </c>
      <c r="K1" s="7">
        <f>IF(MTT!C8="",-1,VLOOKUP(MTT!$C8,AnchorsItems!$N$7:$O$10,2))</f>
        <v>-1</v>
      </c>
    </row>
    <row r="2" spans="1:11" x14ac:dyDescent="0.25">
      <c r="A2" s="14"/>
      <c r="B2" s="10"/>
      <c r="C2" s="10"/>
      <c r="D2" s="10"/>
      <c r="E2" s="10"/>
      <c r="F2" s="10"/>
      <c r="G2" s="14"/>
      <c r="J2" s="6" t="s">
        <v>30</v>
      </c>
      <c r="K2" s="7">
        <f>IF(MTT!C9="",-1,VLOOKUP(MTT!$C9,AnchorsItems!$N$7:$O$10,2))</f>
        <v>-1</v>
      </c>
    </row>
    <row r="3" spans="1:11" x14ac:dyDescent="0.25">
      <c r="J3" s="6" t="s">
        <v>31</v>
      </c>
      <c r="K3" s="7">
        <f>IF(MTT!C10="",-1,VLOOKUP(MTT!$C10,AnchorsItems!$N$7:$O$10,2))</f>
        <v>-1</v>
      </c>
    </row>
    <row r="4" spans="1:11" x14ac:dyDescent="0.25">
      <c r="J4" s="6" t="s">
        <v>32</v>
      </c>
      <c r="K4" s="7">
        <f>IF(MTT!C11="",-1,VLOOKUP(MTT!$C11,AnchorsItems!$N$7:$O$10,2))</f>
        <v>-1</v>
      </c>
    </row>
    <row r="5" spans="1:11" x14ac:dyDescent="0.25">
      <c r="A5" t="s">
        <v>26</v>
      </c>
      <c r="B5" s="1" t="str">
        <f>IF(MTT!D4&lt;&gt;"", MTT!D4, "")</f>
        <v/>
      </c>
      <c r="J5" s="6" t="s">
        <v>33</v>
      </c>
      <c r="K5" s="7">
        <f>IF(MTT!C12="",-1,VLOOKUP(MTT!$C12,AnchorsItems!$N$7:$O$10,2))</f>
        <v>-1</v>
      </c>
    </row>
    <row r="6" spans="1:11" x14ac:dyDescent="0.25">
      <c r="A6" t="s">
        <v>72</v>
      </c>
      <c r="B6" s="18">
        <f>MTT!D2</f>
        <v>0</v>
      </c>
      <c r="J6" s="6" t="s">
        <v>34</v>
      </c>
      <c r="K6" s="7">
        <f>IF(MTT!C13="",-1,VLOOKUP(MTT!$C13,AnchorsItems!$N$7:$O$10,2))</f>
        <v>-1</v>
      </c>
    </row>
    <row r="7" spans="1:11" x14ac:dyDescent="0.25">
      <c r="A7" t="s">
        <v>71</v>
      </c>
      <c r="B7" t="str">
        <f>IF(B6=0, "Engagement Report", "Engagement Report - "&amp;B6)</f>
        <v>Engagement Report</v>
      </c>
      <c r="J7" s="6" t="s">
        <v>35</v>
      </c>
      <c r="K7" s="7">
        <f>IF(MTT!C14="",-1,VLOOKUP(MTT!$C14,AnchorsItems!$N$7:$O$10,2))</f>
        <v>-1</v>
      </c>
    </row>
    <row r="8" spans="1:11" x14ac:dyDescent="0.25">
      <c r="A8" t="s">
        <v>70</v>
      </c>
      <c r="B8" t="str">
        <f>MTT!D5</f>
        <v>Youth</v>
      </c>
      <c r="J8" s="8" t="s">
        <v>36</v>
      </c>
      <c r="K8" s="7">
        <f>IF(MTT!C15="",-1,VLOOKUP(MTT!$C15,AnchorsItems!$N$7:$O$10,2))</f>
        <v>-1</v>
      </c>
    </row>
    <row r="9" spans="1:11" x14ac:dyDescent="0.25">
      <c r="B9" s="11" t="s">
        <v>27</v>
      </c>
      <c r="C9" s="11" t="s">
        <v>28</v>
      </c>
      <c r="D9" s="11" t="s">
        <v>65</v>
      </c>
      <c r="E9" s="20" t="s">
        <v>141</v>
      </c>
      <c r="F9" s="20" t="s">
        <v>142</v>
      </c>
      <c r="J9" s="8" t="s">
        <v>37</v>
      </c>
      <c r="K9" s="7">
        <f>IF(MTT!C16="",-1,VLOOKUP(MTT!$C16,AnchorsItems!$N$7:$O$10,2))</f>
        <v>-1</v>
      </c>
    </row>
    <row r="10" spans="1:11" x14ac:dyDescent="0.25">
      <c r="A10" t="s">
        <v>0</v>
      </c>
      <c r="B10" s="11">
        <f>COUNTIF(K1:K7, -1)</f>
        <v>7</v>
      </c>
      <c r="C10" s="11">
        <f>SUM(K1:K7)+B10</f>
        <v>0</v>
      </c>
      <c r="D10" s="11" t="e">
        <f>IF(B10&gt;AnchorsItems!O17, NA(), (C10/(7-B10))*7)</f>
        <v>#N/A</v>
      </c>
      <c r="E10" s="18" t="str">
        <f>_xlfn.IFNA(IF(D10=0, "", IF(D10-TRUNC(D10)=0, TEXT(D10, "##"), TEXT(D10, "##.#"))), "")</f>
        <v/>
      </c>
      <c r="F10" s="18" t="e">
        <f>IF(D10=0, "0", E10)</f>
        <v>#N/A</v>
      </c>
      <c r="J10" s="8" t="s">
        <v>38</v>
      </c>
      <c r="K10" s="7">
        <f>IF(MTT!C17="",-1,VLOOKUP(MTT!$C17,AnchorsItems!$N$7:$O$10,2))</f>
        <v>-1</v>
      </c>
    </row>
    <row r="11" spans="1:11" x14ac:dyDescent="0.25">
      <c r="A11" t="s">
        <v>1</v>
      </c>
      <c r="B11" s="11">
        <f>COUNTIF(MTT!C15:C21,"")</f>
        <v>7</v>
      </c>
      <c r="C11" s="11">
        <f>SUM(K8:K14)+B11</f>
        <v>0</v>
      </c>
      <c r="D11" s="11" t="e">
        <f>IF(B11&gt;AnchorsItems!O17, NA(), (C11/(7-B11))*7)</f>
        <v>#N/A</v>
      </c>
      <c r="E11" s="18" t="str">
        <f t="shared" ref="E11:E14" si="0">_xlfn.IFNA(IF(D11=0, "", IF(D11-TRUNC(D11)=0, TEXT(D11, "##"), TEXT(D11, "##.#"))), "")</f>
        <v/>
      </c>
      <c r="F11" s="18" t="e">
        <f t="shared" ref="F11:F14" si="1">IF(D11=0, "0", E11)</f>
        <v>#N/A</v>
      </c>
      <c r="J11" s="8" t="s">
        <v>39</v>
      </c>
      <c r="K11" s="7">
        <f>IF(MTT!C18="",-1,VLOOKUP(MTT!$C18,AnchorsItems!$N$7:$O$10,2))</f>
        <v>-1</v>
      </c>
    </row>
    <row r="12" spans="1:11" x14ac:dyDescent="0.25">
      <c r="A12" t="s">
        <v>2</v>
      </c>
      <c r="B12" s="11">
        <f>COUNTIF(MTT!C22:C28, "")</f>
        <v>7</v>
      </c>
      <c r="C12" s="11">
        <f>SUM(K15:K21)+B12</f>
        <v>0</v>
      </c>
      <c r="D12" s="11" t="e">
        <f>IF(B12&gt;AnchorsItems!O17, NA(), (C12/(7-B12))*7)</f>
        <v>#N/A</v>
      </c>
      <c r="E12" s="18" t="str">
        <f t="shared" si="0"/>
        <v/>
      </c>
      <c r="F12" s="18" t="e">
        <f t="shared" si="1"/>
        <v>#N/A</v>
      </c>
      <c r="J12" s="8" t="s">
        <v>40</v>
      </c>
      <c r="K12" s="7">
        <f>IF(MTT!C19="",-1,VLOOKUP(MTT!$C19,AnchorsItems!$N$7:$O$10,2))</f>
        <v>-1</v>
      </c>
    </row>
    <row r="13" spans="1:11" x14ac:dyDescent="0.25">
      <c r="A13" t="s">
        <v>3</v>
      </c>
      <c r="B13" s="11">
        <f>COUNTIF(MTT!C29:C35, "")</f>
        <v>7</v>
      </c>
      <c r="C13" s="11">
        <f>SUM(K22:K28)+B13</f>
        <v>0</v>
      </c>
      <c r="D13" s="11" t="e">
        <f>IF(B13&gt;AnchorsItems!O17, NA(), (C13/(7-B13))*7)</f>
        <v>#N/A</v>
      </c>
      <c r="E13" s="18" t="str">
        <f t="shared" si="0"/>
        <v/>
      </c>
      <c r="F13" s="18" t="e">
        <f t="shared" si="1"/>
        <v>#N/A</v>
      </c>
      <c r="J13" s="8" t="s">
        <v>41</v>
      </c>
      <c r="K13" s="7">
        <f>IF(MTT!C20="",-1,VLOOKUP(MTT!$C20,AnchorsItems!$N$7:$O$10,2))</f>
        <v>-1</v>
      </c>
    </row>
    <row r="14" spans="1:11" x14ac:dyDescent="0.25">
      <c r="A14" t="s">
        <v>4</v>
      </c>
      <c r="B14" s="11">
        <f>COUNTIF(MTT!C36:C42, "")</f>
        <v>7</v>
      </c>
      <c r="C14" s="11">
        <f>SUM(K29:K35)+B14</f>
        <v>0</v>
      </c>
      <c r="D14" s="11" t="e">
        <f>IF(B14&gt;AnchorsItems!O17, NA(), (C14/(7-B14))*7)</f>
        <v>#N/A</v>
      </c>
      <c r="E14" s="18" t="str">
        <f t="shared" si="0"/>
        <v/>
      </c>
      <c r="F14" s="18" t="e">
        <f t="shared" si="1"/>
        <v>#N/A</v>
      </c>
      <c r="J14" s="8" t="s">
        <v>42</v>
      </c>
      <c r="K14" s="7">
        <f>IF(MTT!C21="",-1,VLOOKUP(MTT!$C21,AnchorsItems!$N$7:$O$10,2))</f>
        <v>-1</v>
      </c>
    </row>
    <row r="15" spans="1:11" x14ac:dyDescent="0.25">
      <c r="J15" s="6" t="s">
        <v>43</v>
      </c>
      <c r="K15" s="7">
        <f>IF(MTT!C22="",-1,VLOOKUP(MTT!$C22,AnchorsItems!$N$7:$O$10,2))</f>
        <v>-1</v>
      </c>
    </row>
    <row r="16" spans="1:11" x14ac:dyDescent="0.25">
      <c r="J16" s="6" t="s">
        <v>44</v>
      </c>
      <c r="K16" s="7">
        <f>IF(MTT!C23="",-1,VLOOKUP(MTT!$C23,AnchorsItems!$N$7:$O$10,2))</f>
        <v>-1</v>
      </c>
    </row>
    <row r="17" spans="10:11" x14ac:dyDescent="0.25">
      <c r="J17" s="6" t="s">
        <v>45</v>
      </c>
      <c r="K17" s="7">
        <f>IF(MTT!C24="",-1,VLOOKUP(MTT!$C24,AnchorsItems!$N$7:$O$10,2))</f>
        <v>-1</v>
      </c>
    </row>
    <row r="18" spans="10:11" x14ac:dyDescent="0.25">
      <c r="J18" s="6" t="s">
        <v>46</v>
      </c>
      <c r="K18" s="7">
        <f>IF(MTT!C25="",-1,VLOOKUP(MTT!$C25,AnchorsItems!$N$7:$O$10,2))</f>
        <v>-1</v>
      </c>
    </row>
    <row r="19" spans="10:11" x14ac:dyDescent="0.25">
      <c r="J19" s="6" t="s">
        <v>47</v>
      </c>
      <c r="K19" s="7">
        <f>IF(MTT!C26="",-1,VLOOKUP(MTT!$C26,AnchorsItems!$N$7:$O$10,2))</f>
        <v>-1</v>
      </c>
    </row>
    <row r="20" spans="10:11" x14ac:dyDescent="0.25">
      <c r="J20" s="6" t="s">
        <v>48</v>
      </c>
      <c r="K20" s="7">
        <f>IF(MTT!C27="",-1,VLOOKUP(MTT!$C27,AnchorsItems!$N$7:$O$10,2))</f>
        <v>-1</v>
      </c>
    </row>
    <row r="21" spans="10:11" x14ac:dyDescent="0.25">
      <c r="J21" s="6" t="s">
        <v>49</v>
      </c>
      <c r="K21" s="7">
        <f>IF(MTT!C28="",-1,VLOOKUP(MTT!$C28,AnchorsItems!$N$7:$O$10,2))</f>
        <v>-1</v>
      </c>
    </row>
    <row r="22" spans="10:11" x14ac:dyDescent="0.25">
      <c r="J22" s="8" t="s">
        <v>50</v>
      </c>
      <c r="K22" s="7">
        <f>IF(MTT!C29="",-1,VLOOKUP(MTT!$C29,AnchorsItems!$N$7:$O$10,2))</f>
        <v>-1</v>
      </c>
    </row>
    <row r="23" spans="10:11" x14ac:dyDescent="0.25">
      <c r="J23" s="8" t="s">
        <v>51</v>
      </c>
      <c r="K23" s="7">
        <f>IF(MTT!C30="",-1,VLOOKUP(MTT!$C30,AnchorsItems!$N$7:$O$10,2))</f>
        <v>-1</v>
      </c>
    </row>
    <row r="24" spans="10:11" x14ac:dyDescent="0.25">
      <c r="J24" s="8" t="s">
        <v>52</v>
      </c>
      <c r="K24" s="7">
        <f>IF(MTT!C31="",-1,VLOOKUP(MTT!$C31,AnchorsItems!$N$7:$O$10,2))</f>
        <v>-1</v>
      </c>
    </row>
    <row r="25" spans="10:11" x14ac:dyDescent="0.25">
      <c r="J25" s="8" t="s">
        <v>53</v>
      </c>
      <c r="K25" s="7">
        <f>IF(MTT!C32="",-1,VLOOKUP(MTT!$C32,AnchorsItems!$N$7:$O$10,2))</f>
        <v>-1</v>
      </c>
    </row>
    <row r="26" spans="10:11" x14ac:dyDescent="0.25">
      <c r="J26" s="8" t="s">
        <v>54</v>
      </c>
      <c r="K26" s="7">
        <f>IF(MTT!C33="",-1,VLOOKUP(MTT!$C33,AnchorsItems!$N$7:$O$10,2))</f>
        <v>-1</v>
      </c>
    </row>
    <row r="27" spans="10:11" x14ac:dyDescent="0.25">
      <c r="J27" s="8" t="s">
        <v>55</v>
      </c>
      <c r="K27" s="7">
        <f>IF(MTT!C34="",-1,VLOOKUP(MTT!$C34,AnchorsItems!$N$7:$O$10,2))</f>
        <v>-1</v>
      </c>
    </row>
    <row r="28" spans="10:11" x14ac:dyDescent="0.25">
      <c r="J28" s="8" t="s">
        <v>56</v>
      </c>
      <c r="K28" s="7">
        <f>IF(MTT!C35="",-1,VLOOKUP(MTT!$C35,AnchorsItems!$N$7:$O$10,2))</f>
        <v>-1</v>
      </c>
    </row>
    <row r="29" spans="10:11" x14ac:dyDescent="0.25">
      <c r="J29" s="6" t="s">
        <v>57</v>
      </c>
      <c r="K29" s="7">
        <f>IF(MTT!C36="",-1,VLOOKUP(MTT!$C36,AnchorsItems!$N$7:$O$10,2))</f>
        <v>-1</v>
      </c>
    </row>
    <row r="30" spans="10:11" x14ac:dyDescent="0.25">
      <c r="J30" s="6" t="s">
        <v>58</v>
      </c>
      <c r="K30" s="7">
        <f>IF(MTT!C37="",-1,VLOOKUP(MTT!$C37,AnchorsItems!$N$7:$O$10,2))</f>
        <v>-1</v>
      </c>
    </row>
    <row r="31" spans="10:11" x14ac:dyDescent="0.25">
      <c r="J31" s="6" t="s">
        <v>59</v>
      </c>
      <c r="K31" s="7">
        <f>IF(MTT!C38="",-1,VLOOKUP(MTT!$C38,AnchorsItems!$N$7:$O$10,2))</f>
        <v>-1</v>
      </c>
    </row>
    <row r="32" spans="10:11" x14ac:dyDescent="0.25">
      <c r="J32" s="6" t="s">
        <v>60</v>
      </c>
      <c r="K32" s="7">
        <f>IF(MTT!C39="",-1,VLOOKUP(MTT!$C39,AnchorsItems!$N$7:$O$10,2))</f>
        <v>-1</v>
      </c>
    </row>
    <row r="33" spans="10:11" x14ac:dyDescent="0.25">
      <c r="J33" s="6" t="s">
        <v>61</v>
      </c>
      <c r="K33" s="7">
        <f>IF(MTT!C40="",-1,VLOOKUP(MTT!$C40,AnchorsItems!$N$7:$O$10,2))</f>
        <v>-1</v>
      </c>
    </row>
    <row r="34" spans="10:11" x14ac:dyDescent="0.25">
      <c r="J34" s="6" t="s">
        <v>62</v>
      </c>
      <c r="K34" s="7">
        <f>IF(MTT!C41="",-1,VLOOKUP(MTT!$C41,AnchorsItems!$N$7:$O$10,2))</f>
        <v>-1</v>
      </c>
    </row>
    <row r="35" spans="10:11" x14ac:dyDescent="0.25">
      <c r="J35" s="6" t="s">
        <v>63</v>
      </c>
      <c r="K35" s="7">
        <f>IF(MTT!C42="",-1,VLOOKUP(MTT!$C42,AnchorsItems!$N$7:$O$10,2))</f>
        <v>-1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4"/>
  <sheetViews>
    <sheetView zoomScale="115" zoomScaleNormal="115" workbookViewId="0">
      <selection sqref="A1:U32"/>
    </sheetView>
  </sheetViews>
  <sheetFormatPr defaultRowHeight="15" x14ac:dyDescent="0.25"/>
  <cols>
    <col min="1" max="12" width="5.7109375" customWidth="1"/>
    <col min="13" max="14" width="5.7109375" style="14" customWidth="1"/>
    <col min="15" max="21" width="5.7109375" customWidth="1"/>
  </cols>
  <sheetData>
    <row r="1" spans="1:2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54"/>
      <c r="N1" s="54"/>
      <c r="O1" s="37"/>
      <c r="P1" s="37"/>
      <c r="Q1" s="37"/>
      <c r="R1" s="37"/>
      <c r="S1" s="37"/>
      <c r="T1" s="37"/>
      <c r="U1" s="37"/>
    </row>
    <row r="2" spans="1:21" ht="17.25" customHeight="1" x14ac:dyDescent="0.25">
      <c r="A2" s="37"/>
      <c r="B2" s="37"/>
      <c r="C2" s="37"/>
      <c r="D2" s="37"/>
      <c r="E2" s="37"/>
      <c r="F2" s="37"/>
      <c r="G2" s="55"/>
      <c r="H2" s="55"/>
      <c r="I2" s="37"/>
      <c r="J2" s="37"/>
      <c r="K2" s="37"/>
      <c r="L2" s="37"/>
      <c r="M2" s="54"/>
      <c r="N2" s="54"/>
      <c r="O2" s="37"/>
      <c r="P2" s="37"/>
      <c r="Q2" s="37"/>
      <c r="R2" s="37"/>
      <c r="S2" s="37"/>
      <c r="T2" s="37"/>
      <c r="U2" s="37"/>
    </row>
    <row r="3" spans="1:21" ht="26.25" x14ac:dyDescent="0.25">
      <c r="A3" s="37"/>
      <c r="B3" s="37"/>
      <c r="C3" s="37"/>
      <c r="D3" s="37"/>
      <c r="E3" s="37"/>
      <c r="F3" s="37"/>
      <c r="G3" s="56"/>
      <c r="H3" s="56"/>
      <c r="I3" s="37"/>
      <c r="J3" s="37"/>
      <c r="K3" s="37"/>
      <c r="L3" s="37"/>
      <c r="M3" s="54"/>
      <c r="N3" s="54"/>
      <c r="O3" s="37"/>
      <c r="P3" s="57" t="str">
        <f>Analysis!B7</f>
        <v>Engagement Report</v>
      </c>
      <c r="Q3" s="37"/>
      <c r="R3" s="37"/>
      <c r="S3" s="37"/>
      <c r="T3" s="37"/>
      <c r="U3" s="37"/>
    </row>
    <row r="4" spans="1:21" ht="18.75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54"/>
      <c r="N4" s="54"/>
      <c r="O4" s="37"/>
      <c r="P4" s="58" t="str">
        <f>IF(Analysis!B5&lt;&gt;"","Screened on: "&amp; MONTH(Analysis!$B$5)&amp;"/"&amp;DAY(Analysis!$B$5)&amp;"/"&amp;YEAR(Analysis!$B$5), "")</f>
        <v/>
      </c>
      <c r="Q4" s="37"/>
      <c r="R4" s="37"/>
      <c r="S4" s="37"/>
      <c r="T4" s="37"/>
      <c r="U4" s="37"/>
    </row>
    <row r="5" spans="1:21" ht="18.75" customHeight="1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59"/>
      <c r="M5" s="54"/>
      <c r="N5" s="54"/>
      <c r="O5" s="37"/>
      <c r="P5" s="37"/>
      <c r="Q5" s="37"/>
      <c r="R5" s="37"/>
      <c r="S5" s="37"/>
      <c r="T5" s="37"/>
      <c r="U5" s="37"/>
    </row>
    <row r="6" spans="1:2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54"/>
      <c r="N6" s="54"/>
      <c r="O6" s="37"/>
      <c r="P6" s="37"/>
      <c r="Q6" s="37"/>
      <c r="R6" s="37"/>
      <c r="S6" s="37"/>
      <c r="T6" s="37"/>
      <c r="U6" s="37"/>
    </row>
    <row r="7" spans="1:2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54"/>
      <c r="N7" s="54"/>
      <c r="O7" s="37"/>
      <c r="P7" s="37"/>
      <c r="Q7" s="37"/>
      <c r="R7" s="37"/>
      <c r="S7" s="37"/>
      <c r="T7" s="37"/>
      <c r="U7" s="37"/>
    </row>
    <row r="8" spans="1:21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54"/>
      <c r="N8" s="54"/>
      <c r="O8" s="37"/>
      <c r="P8" s="37"/>
      <c r="Q8" s="37"/>
      <c r="R8" s="37"/>
      <c r="S8" s="37"/>
      <c r="T8" s="37"/>
      <c r="U8" s="37"/>
    </row>
    <row r="9" spans="1:21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54"/>
      <c r="N9" s="54"/>
      <c r="O9" s="37"/>
      <c r="P9" s="37"/>
      <c r="Q9" s="37"/>
      <c r="R9" s="37"/>
      <c r="S9" s="37"/>
      <c r="T9" s="37"/>
      <c r="U9" s="37"/>
    </row>
    <row r="10" spans="1:2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54"/>
      <c r="N10" s="54"/>
      <c r="O10" s="37"/>
      <c r="P10" s="37"/>
      <c r="Q10" s="37"/>
      <c r="R10" s="37"/>
      <c r="S10" s="37"/>
      <c r="T10" s="37"/>
      <c r="U10" s="37"/>
    </row>
    <row r="11" spans="1:2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54"/>
      <c r="N11" s="54"/>
      <c r="O11" s="37"/>
      <c r="P11" s="37"/>
      <c r="Q11" s="37"/>
      <c r="R11" s="37"/>
      <c r="S11" s="37"/>
      <c r="T11" s="37"/>
      <c r="U11" s="37"/>
    </row>
    <row r="12" spans="1:21" x14ac:dyDescent="0.25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54"/>
      <c r="N12" s="54"/>
      <c r="O12" s="37"/>
      <c r="P12" s="37"/>
      <c r="Q12" s="37"/>
      <c r="R12" s="37"/>
      <c r="S12" s="37"/>
      <c r="T12" s="37"/>
      <c r="U12" s="37"/>
    </row>
    <row r="13" spans="1:21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54"/>
      <c r="N13" s="54"/>
      <c r="O13" s="37"/>
      <c r="P13" s="37"/>
      <c r="Q13" s="37"/>
      <c r="R13" s="37"/>
      <c r="S13" s="37"/>
      <c r="T13" s="37"/>
      <c r="U13" s="37"/>
    </row>
    <row r="14" spans="1:21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54"/>
      <c r="N14" s="54"/>
      <c r="O14" s="37"/>
      <c r="P14" s="37"/>
      <c r="Q14" s="37"/>
      <c r="R14" s="37"/>
      <c r="S14" s="37"/>
      <c r="T14" s="37"/>
      <c r="U14" s="37"/>
    </row>
    <row r="15" spans="1:21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54"/>
      <c r="N15" s="54"/>
      <c r="O15" s="37"/>
      <c r="P15" s="37"/>
      <c r="Q15" s="37"/>
      <c r="R15" s="37"/>
      <c r="S15" s="37"/>
      <c r="T15" s="37"/>
      <c r="U15" s="37"/>
    </row>
    <row r="16" spans="1:21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54"/>
      <c r="N16" s="54"/>
      <c r="O16" s="37"/>
      <c r="P16" s="37"/>
      <c r="Q16" s="37"/>
      <c r="R16" s="37"/>
      <c r="S16" s="37"/>
      <c r="T16" s="37"/>
      <c r="U16" s="37"/>
    </row>
    <row r="17" spans="1:22" x14ac:dyDescent="0.25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54"/>
      <c r="N17" s="54"/>
      <c r="O17" s="37"/>
      <c r="P17" s="37"/>
      <c r="Q17" s="37"/>
      <c r="R17" s="37"/>
      <c r="S17" s="37"/>
      <c r="T17" s="37"/>
      <c r="U17" s="37"/>
    </row>
    <row r="18" spans="1:22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54"/>
      <c r="N18" s="54"/>
      <c r="O18" s="37"/>
      <c r="P18" s="37"/>
      <c r="Q18" s="37"/>
      <c r="R18" s="37"/>
      <c r="S18" s="37"/>
      <c r="T18" s="37"/>
      <c r="U18" s="37"/>
    </row>
    <row r="19" spans="1:22" x14ac:dyDescent="0.2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54"/>
      <c r="N19" s="54"/>
      <c r="O19" s="37"/>
      <c r="P19" s="37"/>
      <c r="Q19" s="37"/>
      <c r="R19" s="37"/>
      <c r="S19" s="37"/>
      <c r="T19" s="37"/>
      <c r="U19" s="37"/>
    </row>
    <row r="20" spans="1:22" x14ac:dyDescent="0.25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54"/>
      <c r="N20" s="54"/>
      <c r="O20" s="37"/>
      <c r="P20" s="37"/>
      <c r="Q20" s="37"/>
      <c r="R20" s="37"/>
      <c r="S20" s="37"/>
      <c r="T20" s="37"/>
      <c r="U20" s="37"/>
    </row>
    <row r="21" spans="1:22" x14ac:dyDescent="0.25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54"/>
      <c r="N21" s="54"/>
      <c r="O21" s="37"/>
      <c r="P21" s="37"/>
      <c r="Q21" s="37"/>
      <c r="R21" s="37"/>
      <c r="S21" s="37"/>
      <c r="T21" s="37"/>
      <c r="U21" s="37"/>
    </row>
    <row r="22" spans="1:22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54"/>
      <c r="N22" s="54"/>
      <c r="O22" s="37"/>
      <c r="P22" s="37"/>
      <c r="Q22" s="37"/>
      <c r="R22" s="37"/>
      <c r="S22" s="37"/>
      <c r="T22" s="37"/>
      <c r="U22" s="37"/>
    </row>
    <row r="23" spans="1:22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54"/>
      <c r="N23" s="54"/>
      <c r="O23" s="37"/>
      <c r="P23" s="37"/>
      <c r="Q23" s="37"/>
      <c r="R23" s="37"/>
      <c r="S23" s="37"/>
      <c r="T23" s="37"/>
      <c r="U23" s="37"/>
    </row>
    <row r="24" spans="1:22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54"/>
      <c r="N24" s="54"/>
      <c r="O24" s="37"/>
      <c r="P24" s="37"/>
      <c r="Q24" s="37"/>
      <c r="R24" s="37"/>
      <c r="S24" s="37"/>
      <c r="T24" s="37"/>
      <c r="U24" s="37"/>
    </row>
    <row r="25" spans="1:22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54"/>
      <c r="N25" s="54"/>
      <c r="O25" s="37"/>
      <c r="P25" s="37"/>
      <c r="Q25" s="37"/>
      <c r="R25" s="37"/>
      <c r="S25" s="37"/>
      <c r="T25" s="37"/>
      <c r="U25" s="37"/>
    </row>
    <row r="26" spans="1:22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54"/>
      <c r="N26" s="54"/>
      <c r="O26" s="37"/>
      <c r="P26" s="37"/>
      <c r="Q26" s="37"/>
      <c r="R26" s="37"/>
      <c r="S26" s="37"/>
      <c r="T26" s="37"/>
      <c r="U26" s="37"/>
    </row>
    <row r="27" spans="1:22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54"/>
      <c r="N27" s="54"/>
      <c r="O27" s="37"/>
      <c r="P27" s="37"/>
      <c r="Q27" s="37"/>
      <c r="R27" s="37"/>
      <c r="S27" s="37"/>
      <c r="T27" s="37"/>
      <c r="U27" s="37"/>
    </row>
    <row r="28" spans="1:22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54"/>
      <c r="N28" s="54"/>
      <c r="O28" s="37"/>
      <c r="P28" s="37"/>
      <c r="Q28" s="37"/>
      <c r="R28" s="37"/>
      <c r="S28" s="37"/>
      <c r="T28" s="37"/>
      <c r="U28" s="37"/>
    </row>
    <row r="29" spans="1:22" x14ac:dyDescent="0.25">
      <c r="A29" s="60"/>
      <c r="B29" s="61"/>
      <c r="C29" s="62" t="s">
        <v>0</v>
      </c>
      <c r="D29" s="62"/>
      <c r="E29" s="62"/>
      <c r="F29" s="62" t="s">
        <v>1</v>
      </c>
      <c r="G29" s="62"/>
      <c r="H29" s="62"/>
      <c r="I29" s="62" t="s">
        <v>2</v>
      </c>
      <c r="J29" s="62"/>
      <c r="K29" s="62"/>
      <c r="L29" s="62" t="s">
        <v>3</v>
      </c>
      <c r="M29" s="63"/>
      <c r="N29" s="63"/>
      <c r="O29" s="62" t="s">
        <v>4</v>
      </c>
      <c r="P29" s="60"/>
      <c r="Q29" s="60"/>
      <c r="R29" s="60"/>
      <c r="S29" s="60"/>
      <c r="T29" s="60"/>
      <c r="U29" s="60"/>
      <c r="V29" s="7"/>
    </row>
    <row r="30" spans="1:22" x14ac:dyDescent="0.25">
      <c r="A30" s="37"/>
      <c r="B30" s="37"/>
      <c r="C30" s="64" t="str">
        <f>IF(Analysis!B10&gt;AnchorsItems!O17, "missing "&amp;Analysis!B10&amp;" items", "")</f>
        <v>missing 7 items</v>
      </c>
      <c r="D30" s="64"/>
      <c r="E30" s="64"/>
      <c r="F30" s="64" t="str">
        <f>IF(Analysis!B11&gt;AnchorsItems!O17, "missing "&amp;Analysis!B11&amp;" items", "")</f>
        <v>missing 7 items</v>
      </c>
      <c r="G30" s="64"/>
      <c r="H30" s="64"/>
      <c r="I30" s="64" t="str">
        <f>IF(Analysis!B12&gt;AnchorsItems!O17, "missing "&amp;Analysis!B12&amp;" items", "")</f>
        <v>missing 7 items</v>
      </c>
      <c r="J30" s="64"/>
      <c r="K30" s="64"/>
      <c r="L30" s="64" t="str">
        <f>IF(Analysis!B13&gt;AnchorsItems!O17, "missing "&amp;Analysis!B13&amp;" items", "")</f>
        <v>missing 7 items</v>
      </c>
      <c r="M30" s="65"/>
      <c r="N30" s="65"/>
      <c r="O30" s="64" t="str">
        <f>IF(Analysis!B14&gt;AnchorsItems!O17, "missing "&amp;Analysis!B14&amp;" items", "")</f>
        <v>missing 7 items</v>
      </c>
      <c r="P30" s="37"/>
      <c r="Q30" s="37"/>
      <c r="R30" s="37"/>
      <c r="S30" s="37"/>
      <c r="T30" s="37"/>
      <c r="U30" s="37"/>
    </row>
    <row r="31" spans="1:22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59"/>
      <c r="M31" s="54"/>
      <c r="N31" s="54"/>
      <c r="O31" s="37"/>
      <c r="P31" s="37"/>
      <c r="Q31" s="37"/>
      <c r="R31" s="37"/>
      <c r="S31" s="66" t="str">
        <f>IF(MTT!D3&lt;&gt;"", "Provider: "&amp;MTT!D3, "")</f>
        <v/>
      </c>
      <c r="T31" s="37"/>
      <c r="U31" s="37"/>
    </row>
    <row r="32" spans="1:22" ht="28.5" customHeight="1" x14ac:dyDescent="0.25">
      <c r="A32" s="67" t="str">
        <f>AnchorsItems!O14</f>
        <v>MTTSR202282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54"/>
      <c r="N32" s="54"/>
      <c r="O32" s="37"/>
      <c r="P32" s="37"/>
      <c r="Q32" s="37"/>
      <c r="R32" s="37"/>
      <c r="S32" s="37"/>
      <c r="T32" s="37"/>
      <c r="U32" s="37"/>
    </row>
    <row r="33" spans="1:1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</sheetData>
  <sheetProtection algorithmName="SHA-512" hashValue="NsRUwH4W+YsjwKsnaHPeUMLaDxBVA1oE7sI6OwuiG37BNJm1sY3G5onXLiP8agvoQ9WUOuOvjUbOEMv1Dt2SxQ==" saltValue="As0K7YZ4d2tE1Iz0bifnhQ==" spinCount="100000" sheet="1" objects="1" scenarios="1" selectLockedCells="1"/>
  <pageMargins left="0.7" right="0.7" top="0.75" bottom="0.75" header="0.3" footer="0.3"/>
  <pageSetup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CF29-6341-4699-A1B1-C5A07CA7BBA1}">
  <dimension ref="A1:P36"/>
  <sheetViews>
    <sheetView workbookViewId="0">
      <selection activeCell="O14" sqref="O14"/>
    </sheetView>
  </sheetViews>
  <sheetFormatPr defaultRowHeight="15" x14ac:dyDescent="0.25"/>
  <cols>
    <col min="14" max="14" width="20.28515625" customWidth="1"/>
    <col min="15" max="15" width="13.140625" customWidth="1"/>
  </cols>
  <sheetData>
    <row r="1" spans="1:15" x14ac:dyDescent="0.25">
      <c r="B1" t="s">
        <v>5</v>
      </c>
      <c r="C1" t="s">
        <v>19</v>
      </c>
      <c r="N1" t="s">
        <v>23</v>
      </c>
      <c r="O1">
        <v>0</v>
      </c>
    </row>
    <row r="2" spans="1:15" x14ac:dyDescent="0.25">
      <c r="A2">
        <v>1</v>
      </c>
      <c r="B2" s="2" t="s">
        <v>75</v>
      </c>
      <c r="C2" s="2" t="s">
        <v>76</v>
      </c>
      <c r="D2" s="2"/>
      <c r="N2" t="s">
        <v>21</v>
      </c>
      <c r="O2">
        <v>1</v>
      </c>
    </row>
    <row r="3" spans="1:15" x14ac:dyDescent="0.25">
      <c r="A3">
        <v>2</v>
      </c>
      <c r="B3" s="2" t="s">
        <v>77</v>
      </c>
      <c r="C3" s="2" t="s">
        <v>78</v>
      </c>
      <c r="D3" s="2"/>
      <c r="N3" t="s">
        <v>20</v>
      </c>
      <c r="O3">
        <v>2</v>
      </c>
    </row>
    <row r="4" spans="1:15" x14ac:dyDescent="0.25">
      <c r="A4">
        <v>3</v>
      </c>
      <c r="B4" s="2" t="s">
        <v>79</v>
      </c>
      <c r="C4" s="2" t="s">
        <v>80</v>
      </c>
      <c r="D4" s="2"/>
      <c r="N4" t="s">
        <v>22</v>
      </c>
      <c r="O4">
        <v>3</v>
      </c>
    </row>
    <row r="5" spans="1:15" x14ac:dyDescent="0.25">
      <c r="A5">
        <v>4</v>
      </c>
      <c r="B5" s="2" t="s">
        <v>81</v>
      </c>
      <c r="C5" s="2" t="s">
        <v>82</v>
      </c>
      <c r="D5" s="2"/>
    </row>
    <row r="6" spans="1:15" x14ac:dyDescent="0.25">
      <c r="A6">
        <v>5</v>
      </c>
      <c r="B6" s="2" t="s">
        <v>83</v>
      </c>
      <c r="C6" s="2" t="s">
        <v>84</v>
      </c>
      <c r="D6" s="2"/>
    </row>
    <row r="7" spans="1:15" x14ac:dyDescent="0.25">
      <c r="A7">
        <v>6</v>
      </c>
      <c r="B7" s="2" t="s">
        <v>85</v>
      </c>
      <c r="C7" s="2" t="s">
        <v>86</v>
      </c>
      <c r="D7" s="2"/>
      <c r="N7" t="s">
        <v>20</v>
      </c>
      <c r="O7">
        <v>2</v>
      </c>
    </row>
    <row r="8" spans="1:15" x14ac:dyDescent="0.25">
      <c r="A8">
        <v>7</v>
      </c>
      <c r="B8" s="2" t="s">
        <v>87</v>
      </c>
      <c r="C8" s="2" t="s">
        <v>88</v>
      </c>
      <c r="D8" s="2"/>
      <c r="N8" t="s">
        <v>21</v>
      </c>
      <c r="O8">
        <v>1</v>
      </c>
    </row>
    <row r="9" spans="1:15" x14ac:dyDescent="0.25">
      <c r="A9">
        <v>8</v>
      </c>
      <c r="B9" s="2" t="s">
        <v>89</v>
      </c>
      <c r="C9" s="2" t="s">
        <v>90</v>
      </c>
      <c r="D9" s="2"/>
      <c r="N9" t="s">
        <v>22</v>
      </c>
      <c r="O9">
        <v>3</v>
      </c>
    </row>
    <row r="10" spans="1:15" x14ac:dyDescent="0.25">
      <c r="A10">
        <v>9</v>
      </c>
      <c r="B10" s="2" t="s">
        <v>91</v>
      </c>
      <c r="C10" s="2" t="s">
        <v>92</v>
      </c>
      <c r="D10" s="2"/>
      <c r="N10" t="s">
        <v>23</v>
      </c>
      <c r="O10">
        <v>0</v>
      </c>
    </row>
    <row r="11" spans="1:15" x14ac:dyDescent="0.25">
      <c r="A11">
        <v>10</v>
      </c>
      <c r="B11" s="2" t="s">
        <v>93</v>
      </c>
      <c r="C11" s="2" t="s">
        <v>94</v>
      </c>
      <c r="D11" s="2"/>
    </row>
    <row r="12" spans="1:15" x14ac:dyDescent="0.25">
      <c r="A12">
        <v>11</v>
      </c>
      <c r="B12" s="2" t="s">
        <v>95</v>
      </c>
      <c r="C12" s="2" t="s">
        <v>96</v>
      </c>
      <c r="D12" s="2"/>
    </row>
    <row r="13" spans="1:15" x14ac:dyDescent="0.25">
      <c r="A13">
        <v>12</v>
      </c>
      <c r="B13" s="2" t="s">
        <v>97</v>
      </c>
      <c r="C13" s="2" t="s">
        <v>98</v>
      </c>
      <c r="D13" s="2"/>
      <c r="N13" t="s">
        <v>17</v>
      </c>
      <c r="O13" s="5">
        <v>44775</v>
      </c>
    </row>
    <row r="14" spans="1:15" x14ac:dyDescent="0.25">
      <c r="A14">
        <v>13</v>
      </c>
      <c r="B14" s="2" t="s">
        <v>99</v>
      </c>
      <c r="C14" s="2" t="s">
        <v>100</v>
      </c>
      <c r="D14" s="2"/>
      <c r="N14" t="s">
        <v>25</v>
      </c>
      <c r="O14" t="str">
        <f>"MTTSR"&amp;YEAR(O13)&amp;MONTH(O13)&amp;DAY(O13)</f>
        <v>MTTSR202282</v>
      </c>
    </row>
    <row r="15" spans="1:15" x14ac:dyDescent="0.25">
      <c r="A15">
        <v>14</v>
      </c>
      <c r="B15" s="2" t="s">
        <v>101</v>
      </c>
      <c r="C15" s="2" t="s">
        <v>102</v>
      </c>
      <c r="D15" s="2"/>
    </row>
    <row r="16" spans="1:15" x14ac:dyDescent="0.25">
      <c r="A16">
        <v>15</v>
      </c>
      <c r="B16" s="2" t="s">
        <v>103</v>
      </c>
      <c r="C16" s="2" t="s">
        <v>104</v>
      </c>
      <c r="D16" s="2"/>
    </row>
    <row r="17" spans="1:16" x14ac:dyDescent="0.25">
      <c r="A17">
        <v>16</v>
      </c>
      <c r="B17" s="2" t="s">
        <v>105</v>
      </c>
      <c r="C17" s="2" t="s">
        <v>106</v>
      </c>
      <c r="D17" s="2"/>
      <c r="N17" s="9" t="s">
        <v>73</v>
      </c>
      <c r="O17" s="19">
        <v>2</v>
      </c>
      <c r="P17" t="s">
        <v>74</v>
      </c>
    </row>
    <row r="18" spans="1:16" x14ac:dyDescent="0.25">
      <c r="A18">
        <v>17</v>
      </c>
      <c r="B18" s="2" t="s">
        <v>107</v>
      </c>
      <c r="C18" s="2" t="s">
        <v>108</v>
      </c>
      <c r="D18" s="2"/>
    </row>
    <row r="19" spans="1:16" x14ac:dyDescent="0.25">
      <c r="A19">
        <v>18</v>
      </c>
      <c r="B19" s="2" t="s">
        <v>109</v>
      </c>
      <c r="C19" s="2" t="s">
        <v>110</v>
      </c>
      <c r="D19" s="2"/>
    </row>
    <row r="20" spans="1:16" x14ac:dyDescent="0.25">
      <c r="A20">
        <v>19</v>
      </c>
      <c r="B20" s="2" t="s">
        <v>111</v>
      </c>
      <c r="C20" s="2" t="s">
        <v>112</v>
      </c>
      <c r="D20" s="2"/>
    </row>
    <row r="21" spans="1:16" x14ac:dyDescent="0.25">
      <c r="A21">
        <v>20</v>
      </c>
      <c r="B21" s="2" t="s">
        <v>113</v>
      </c>
      <c r="C21" s="2" t="s">
        <v>113</v>
      </c>
      <c r="D21" s="2"/>
    </row>
    <row r="22" spans="1:16" x14ac:dyDescent="0.25">
      <c r="A22">
        <v>21</v>
      </c>
      <c r="B22" s="2" t="s">
        <v>114</v>
      </c>
      <c r="C22" s="2" t="s">
        <v>115</v>
      </c>
      <c r="D22" s="2"/>
    </row>
    <row r="23" spans="1:16" x14ac:dyDescent="0.25">
      <c r="A23">
        <v>22</v>
      </c>
      <c r="B23" s="2" t="s">
        <v>116</v>
      </c>
      <c r="C23" s="2" t="s">
        <v>117</v>
      </c>
      <c r="D23" s="2"/>
    </row>
    <row r="24" spans="1:16" x14ac:dyDescent="0.25">
      <c r="A24">
        <v>23</v>
      </c>
      <c r="B24" s="2" t="s">
        <v>118</v>
      </c>
      <c r="C24" s="2" t="s">
        <v>119</v>
      </c>
      <c r="D24" s="2"/>
    </row>
    <row r="25" spans="1:16" x14ac:dyDescent="0.25">
      <c r="A25">
        <v>24</v>
      </c>
      <c r="B25" s="2" t="s">
        <v>120</v>
      </c>
      <c r="C25" s="2" t="s">
        <v>120</v>
      </c>
      <c r="D25" s="2"/>
    </row>
    <row r="26" spans="1:16" x14ac:dyDescent="0.25">
      <c r="A26">
        <v>25</v>
      </c>
      <c r="B26" s="2" t="s">
        <v>121</v>
      </c>
      <c r="C26" s="2" t="s">
        <v>122</v>
      </c>
      <c r="D26" s="2"/>
    </row>
    <row r="27" spans="1:16" x14ac:dyDescent="0.25">
      <c r="A27">
        <v>26</v>
      </c>
      <c r="B27" s="2" t="s">
        <v>123</v>
      </c>
      <c r="C27" s="2" t="s">
        <v>124</v>
      </c>
      <c r="D27" s="2"/>
    </row>
    <row r="28" spans="1:16" x14ac:dyDescent="0.25">
      <c r="A28">
        <v>27</v>
      </c>
      <c r="B28" s="2" t="s">
        <v>125</v>
      </c>
      <c r="C28" s="2" t="s">
        <v>126</v>
      </c>
      <c r="D28" s="2"/>
    </row>
    <row r="29" spans="1:16" x14ac:dyDescent="0.25">
      <c r="A29">
        <v>28</v>
      </c>
      <c r="B29" s="2" t="s">
        <v>127</v>
      </c>
      <c r="C29" s="2" t="s">
        <v>128</v>
      </c>
      <c r="D29" s="2"/>
    </row>
    <row r="30" spans="1:16" x14ac:dyDescent="0.25">
      <c r="A30">
        <v>29</v>
      </c>
      <c r="B30" s="2" t="s">
        <v>129</v>
      </c>
      <c r="C30" s="2" t="s">
        <v>130</v>
      </c>
      <c r="D30" s="2"/>
    </row>
    <row r="31" spans="1:16" x14ac:dyDescent="0.25">
      <c r="A31">
        <v>30</v>
      </c>
      <c r="B31" s="2" t="s">
        <v>131</v>
      </c>
      <c r="C31" s="2" t="s">
        <v>132</v>
      </c>
      <c r="D31" s="2"/>
    </row>
    <row r="32" spans="1:16" x14ac:dyDescent="0.25">
      <c r="A32">
        <v>31</v>
      </c>
      <c r="B32" s="2" t="s">
        <v>133</v>
      </c>
      <c r="C32" s="2" t="s">
        <v>133</v>
      </c>
      <c r="D32" s="2"/>
    </row>
    <row r="33" spans="1:4" x14ac:dyDescent="0.25">
      <c r="A33">
        <v>32</v>
      </c>
      <c r="B33" s="2" t="s">
        <v>134</v>
      </c>
      <c r="C33" s="2" t="s">
        <v>135</v>
      </c>
      <c r="D33" s="2"/>
    </row>
    <row r="34" spans="1:4" x14ac:dyDescent="0.25">
      <c r="A34">
        <v>33</v>
      </c>
      <c r="B34" s="2" t="s">
        <v>136</v>
      </c>
      <c r="C34" s="2" t="s">
        <v>137</v>
      </c>
      <c r="D34" s="2"/>
    </row>
    <row r="35" spans="1:4" x14ac:dyDescent="0.25">
      <c r="A35">
        <v>34</v>
      </c>
      <c r="B35" s="2" t="s">
        <v>138</v>
      </c>
      <c r="C35" s="2" t="s">
        <v>138</v>
      </c>
      <c r="D35" s="2"/>
    </row>
    <row r="36" spans="1:4" x14ac:dyDescent="0.25">
      <c r="A36">
        <v>35</v>
      </c>
      <c r="B36" s="2" t="s">
        <v>139</v>
      </c>
      <c r="C36" s="2" t="s">
        <v>140</v>
      </c>
      <c r="D36" s="2"/>
    </row>
  </sheetData>
  <sortState ref="N7:O10">
    <sortCondition ref="N7:N1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4095B-CF48-4B47-AA3A-D9D39BE76B44}">
  <dimension ref="A1:B3"/>
  <sheetViews>
    <sheetView workbookViewId="0"/>
  </sheetViews>
  <sheetFormatPr defaultRowHeight="15" x14ac:dyDescent="0.25"/>
  <cols>
    <col min="1" max="1" width="16.140625" style="1" customWidth="1"/>
  </cols>
  <sheetData>
    <row r="1" spans="1:2" x14ac:dyDescent="0.25">
      <c r="A1" s="1" t="s">
        <v>67</v>
      </c>
      <c r="B1" t="s">
        <v>68</v>
      </c>
    </row>
    <row r="2" spans="1:2" x14ac:dyDescent="0.25">
      <c r="A2" s="1">
        <v>44771</v>
      </c>
      <c r="B2" t="s">
        <v>69</v>
      </c>
    </row>
    <row r="3" spans="1:2" x14ac:dyDescent="0.25">
      <c r="A3" s="1">
        <v>44775</v>
      </c>
      <c r="B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MTT</vt:lpstr>
      <vt:lpstr>Analysis</vt:lpstr>
      <vt:lpstr>Report</vt:lpstr>
      <vt:lpstr>AnchorsItems</vt:lpstr>
      <vt:lpstr>ChangeLog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 Chorpita</dc:creator>
  <cp:lastModifiedBy>Bruce F Chorpita</cp:lastModifiedBy>
  <cp:lastPrinted>2022-07-29T19:58:57Z</cp:lastPrinted>
  <dcterms:created xsi:type="dcterms:W3CDTF">2017-11-02T23:37:12Z</dcterms:created>
  <dcterms:modified xsi:type="dcterms:W3CDTF">2022-08-02T18:24:24Z</dcterms:modified>
</cp:coreProperties>
</file>